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eva\Desktop\"/>
    </mc:Choice>
  </mc:AlternateContent>
  <xr:revisionPtr revIDLastSave="0" documentId="8_{7F811256-CC1B-4881-A946-8A50682784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>Лист1!$A$3:$G$213</definedName>
    <definedName name="округл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1" l="1"/>
  <c r="F221" i="1"/>
  <c r="F220" i="1"/>
  <c r="F208" i="1" l="1"/>
  <c r="F219" i="1"/>
  <c r="F206" i="1" l="1"/>
  <c r="F193" i="1"/>
  <c r="F18" i="1" l="1"/>
  <c r="F53" i="1"/>
  <c r="F166" i="1" l="1"/>
  <c r="F159" i="1" l="1"/>
  <c r="F141" i="1"/>
  <c r="F136" i="1"/>
  <c r="F26" i="1"/>
  <c r="F39" i="1"/>
  <c r="F182" i="1" l="1"/>
  <c r="F184" i="1"/>
  <c r="F181" i="1" l="1"/>
  <c r="F192" i="1" l="1"/>
  <c r="F40" i="1"/>
  <c r="F211" i="1" l="1"/>
  <c r="F190" i="1" l="1"/>
  <c r="F213" i="1" l="1"/>
  <c r="F183" i="1" l="1"/>
  <c r="F210" i="1" l="1"/>
  <c r="F157" i="1" l="1"/>
  <c r="F209" i="1" l="1"/>
  <c r="F187" i="1"/>
  <c r="F218" i="1"/>
  <c r="F217" i="1" l="1"/>
  <c r="F216" i="1" l="1"/>
  <c r="F214" i="1"/>
  <c r="F75" i="1" l="1"/>
  <c r="F36" i="1"/>
  <c r="F176" i="1" l="1"/>
  <c r="F189" i="1"/>
  <c r="F119" i="1" l="1"/>
  <c r="F203" i="1" l="1"/>
  <c r="F202" i="1"/>
  <c r="F80" i="1" l="1"/>
  <c r="F215" i="1"/>
  <c r="F127" i="1" l="1"/>
  <c r="F174" i="1" l="1"/>
  <c r="F89" i="1"/>
  <c r="F180" i="1" l="1"/>
  <c r="F200" i="1"/>
  <c r="F10" i="1" l="1"/>
  <c r="F51" i="1" l="1"/>
  <c r="F134" i="1"/>
  <c r="F135" i="1"/>
  <c r="F25" i="1" l="1"/>
  <c r="F58" i="1"/>
  <c r="F85" i="1"/>
  <c r="F84" i="1"/>
  <c r="F179" i="1" l="1"/>
  <c r="F175" i="1" l="1"/>
  <c r="F30" i="1" l="1"/>
  <c r="F199" i="1" l="1"/>
  <c r="F177" i="1" l="1"/>
  <c r="F37" i="1" l="1"/>
  <c r="F49" i="1" l="1"/>
  <c r="F50" i="1" l="1"/>
  <c r="F116" i="1" l="1"/>
  <c r="F163" i="1" l="1"/>
  <c r="F140" i="1" l="1"/>
  <c r="F137" i="1"/>
  <c r="F17" i="1" l="1"/>
  <c r="F73" i="1" l="1"/>
  <c r="F188" i="1" l="1"/>
  <c r="F109" i="1" l="1"/>
  <c r="F72" i="1" l="1"/>
  <c r="F155" i="1" l="1"/>
  <c r="F198" i="1" l="1"/>
  <c r="F169" i="1" l="1"/>
  <c r="F143" i="1" l="1"/>
  <c r="F13" i="1"/>
  <c r="F151" i="1" l="1"/>
  <c r="F9" i="1" l="1"/>
  <c r="F57" i="1"/>
  <c r="F6" i="1" l="1"/>
  <c r="F86" i="1" l="1"/>
  <c r="F170" i="1" l="1"/>
  <c r="F225" i="1" l="1"/>
  <c r="F164" i="1" l="1"/>
  <c r="F156" i="1" l="1"/>
  <c r="F4" i="1" l="1"/>
  <c r="F133" i="1" l="1"/>
  <c r="F42" i="1" l="1"/>
  <c r="F71" i="1"/>
  <c r="F224" i="1" l="1"/>
  <c r="F24" i="1" l="1"/>
  <c r="F115" i="1" l="1"/>
  <c r="F78" i="1" l="1"/>
  <c r="F154" i="1" l="1"/>
  <c r="F8" i="1" l="1"/>
  <c r="F12" i="1"/>
  <c r="F22" i="1"/>
  <c r="F23" i="1"/>
  <c r="F27" i="1"/>
  <c r="F28" i="1"/>
  <c r="F29" i="1"/>
  <c r="F33" i="1"/>
  <c r="F34" i="1"/>
  <c r="F35" i="1"/>
  <c r="F41" i="1"/>
  <c r="F48" i="1"/>
  <c r="F52" i="1"/>
  <c r="F56" i="1"/>
  <c r="F63" i="1"/>
  <c r="F64" i="1"/>
  <c r="F67" i="1"/>
  <c r="F68" i="1"/>
  <c r="F77" i="1"/>
  <c r="F83" i="1"/>
  <c r="F100" i="1"/>
  <c r="F103" i="1"/>
  <c r="F138" i="1"/>
  <c r="F142" i="1"/>
  <c r="F148" i="1"/>
  <c r="F162" i="1"/>
  <c r="F167" i="1"/>
  <c r="F168" i="1"/>
  <c r="F197" i="1" l="1"/>
  <c r="F204" i="1" l="1"/>
  <c r="F185" i="1" l="1"/>
</calcChain>
</file>

<file path=xl/sharedStrings.xml><?xml version="1.0" encoding="utf-8"?>
<sst xmlns="http://schemas.openxmlformats.org/spreadsheetml/2006/main" count="888" uniqueCount="308">
  <si>
    <t>Наименование</t>
  </si>
  <si>
    <t>ТипБараб.</t>
  </si>
  <si>
    <t>ВесНетто</t>
  </si>
  <si>
    <t>ВесБрутто</t>
  </si>
  <si>
    <t>Зав.Номер</t>
  </si>
  <si>
    <t>Длина, км</t>
  </si>
  <si>
    <t>Местонахождение</t>
  </si>
  <si>
    <t>Провод АС 35/6,2</t>
  </si>
  <si>
    <t>тип 8</t>
  </si>
  <si>
    <t>7ТТ-27</t>
  </si>
  <si>
    <t>Санкт-Петербург</t>
  </si>
  <si>
    <t>Провод АС 120/19</t>
  </si>
  <si>
    <t>7ТТ-1423</t>
  </si>
  <si>
    <t>тип 12</t>
  </si>
  <si>
    <t>СИП-2 3x16+1x25-0,6/1</t>
  </si>
  <si>
    <t>1СЧ 442*</t>
  </si>
  <si>
    <t>23СП 820</t>
  </si>
  <si>
    <t>СИП-2 3x25+1x35-0,6/1</t>
  </si>
  <si>
    <t>тип 14г</t>
  </si>
  <si>
    <t>1СТ 1979</t>
  </si>
  <si>
    <t>тип 16а</t>
  </si>
  <si>
    <t>22СТ 1118</t>
  </si>
  <si>
    <t>СИП-2 3x35+1x50-0,6/1</t>
  </si>
  <si>
    <t>22СЧ 152</t>
  </si>
  <si>
    <t>СИП-2 3x35+1x50+1x16-0,6/1</t>
  </si>
  <si>
    <t>22СТ 134</t>
  </si>
  <si>
    <t>СИП-2 3x50+1x50-0,6/1</t>
  </si>
  <si>
    <t>тип 10</t>
  </si>
  <si>
    <t>23СП 1447</t>
  </si>
  <si>
    <t>СИП-2 3x50+1x50+1x16-0,6/1</t>
  </si>
  <si>
    <t>1СТ 1276</t>
  </si>
  <si>
    <t>22СВ 887</t>
  </si>
  <si>
    <t>тип 14</t>
  </si>
  <si>
    <t>22СЧ 291</t>
  </si>
  <si>
    <t>СИП-2 3x50+1x70+1x16-0,6/1</t>
  </si>
  <si>
    <t>22СП 1663</t>
  </si>
  <si>
    <t>22СП 1649</t>
  </si>
  <si>
    <t>22СП 1695</t>
  </si>
  <si>
    <t>СИП-2 3x70+1x70-0,6/1</t>
  </si>
  <si>
    <t>СИП-2 3x70+1x70+1x16-0,6/1</t>
  </si>
  <si>
    <t>22СВ 307</t>
  </si>
  <si>
    <t>23СВ 843</t>
  </si>
  <si>
    <t>СИП-2 3x70+1x70+1x25-0,6/1</t>
  </si>
  <si>
    <t>22СТ 1971</t>
  </si>
  <si>
    <t>23СП 1482</t>
  </si>
  <si>
    <t>СИП-2 3x70+1x95-0,6/1</t>
  </si>
  <si>
    <t>1СТ 495</t>
  </si>
  <si>
    <t>23СВ 834</t>
  </si>
  <si>
    <t>СИП-2 3x70+1x95+1х16-0,6/1</t>
  </si>
  <si>
    <t>СИП-2 3х95+1х95-0,6/1</t>
  </si>
  <si>
    <t>23СВ 375</t>
  </si>
  <si>
    <t>23СВ 933</t>
  </si>
  <si>
    <t>СИП-2 3х95+1х70-0,6/1</t>
  </si>
  <si>
    <t>1СТ 551</t>
  </si>
  <si>
    <t>1СТ 555</t>
  </si>
  <si>
    <t>23СВ 912</t>
  </si>
  <si>
    <t>23СВ 871</t>
  </si>
  <si>
    <t>СИП-2 3x95+1x70+1x16-0,6/1</t>
  </si>
  <si>
    <t>22СП 1422</t>
  </si>
  <si>
    <t>22СВ 496</t>
  </si>
  <si>
    <t>СИП-2 3x95+1x95+1x16-0,6/1</t>
  </si>
  <si>
    <t>СИП-2 3x95+1x95+1x25-0,6/1</t>
  </si>
  <si>
    <t>22СЧ 025</t>
  </si>
  <si>
    <t>23СВ 874</t>
  </si>
  <si>
    <t>СИП-2 3x120+1x95-0,6/1</t>
  </si>
  <si>
    <t>1СЧ 573</t>
  </si>
  <si>
    <t>СИП-2 3x120+1x95+1x16-0,6/1</t>
  </si>
  <si>
    <t>СИП-2 3x120+1x95+1x25-0,6/1</t>
  </si>
  <si>
    <t>1СЧ 578</t>
  </si>
  <si>
    <t>23СВ 536</t>
  </si>
  <si>
    <t>СИП-3 1x35-20</t>
  </si>
  <si>
    <t>1СЧ 1355</t>
  </si>
  <si>
    <t>СИП-3 1x50-20</t>
  </si>
  <si>
    <t>СИП-3 1x70-20</t>
  </si>
  <si>
    <t>1СТ 1667</t>
  </si>
  <si>
    <t>СИП-3 1х95-20</t>
  </si>
  <si>
    <t>СИП-3 1x120-20</t>
  </si>
  <si>
    <t>СИП-4 2x16-0,6/1</t>
  </si>
  <si>
    <t>1СП 072</t>
  </si>
  <si>
    <t>1СП 079</t>
  </si>
  <si>
    <t>22СТ 1093</t>
  </si>
  <si>
    <t>тип 12а</t>
  </si>
  <si>
    <t>22СТ 1703</t>
  </si>
  <si>
    <t>22СТ 1864</t>
  </si>
  <si>
    <t>СИП-4 2x25-0,6/1</t>
  </si>
  <si>
    <t>тип 10а</t>
  </si>
  <si>
    <t>22СВ 895</t>
  </si>
  <si>
    <t>СИП-4 2x35-0,6/1</t>
  </si>
  <si>
    <t>СИП-4 4x16-0,6/1</t>
  </si>
  <si>
    <t>23СВ 972</t>
  </si>
  <si>
    <t>23СВ 971</t>
  </si>
  <si>
    <t>СИП-4 4x25-0,6/1</t>
  </si>
  <si>
    <t>23СВ 960</t>
  </si>
  <si>
    <t>СИП-4 4x35-0,6/1</t>
  </si>
  <si>
    <t>23СВ 991</t>
  </si>
  <si>
    <t>СИП-4 4x50-0,6/1</t>
  </si>
  <si>
    <t>22СВ 513</t>
  </si>
  <si>
    <t>22СВ 513**</t>
  </si>
  <si>
    <t>22СВ 513***</t>
  </si>
  <si>
    <t>22СВ 512*</t>
  </si>
  <si>
    <t>СИП-4 4x70-0,6/1</t>
  </si>
  <si>
    <t>22СВ 511</t>
  </si>
  <si>
    <t>СИП-4 4x95-0,6/1</t>
  </si>
  <si>
    <t>1СВ 711</t>
  </si>
  <si>
    <t>ВВГнг 3х10(ож)-1</t>
  </si>
  <si>
    <t>бухта</t>
  </si>
  <si>
    <t>7АП 836</t>
  </si>
  <si>
    <t>АПвБШп 4х10ок(N)-1</t>
  </si>
  <si>
    <t>АПвБШп 4х35мк(N)-1</t>
  </si>
  <si>
    <t>23Б3В 686</t>
  </si>
  <si>
    <t>тип 22а</t>
  </si>
  <si>
    <t>АПвБШп 4х70мс(N)-1</t>
  </si>
  <si>
    <t>22Б2Т 293</t>
  </si>
  <si>
    <t>АПвБШп 4х95мс(N)-1</t>
  </si>
  <si>
    <t>22АВ 588</t>
  </si>
  <si>
    <t>23АВ 1234</t>
  </si>
  <si>
    <t>АПвБШп 4х120мс(N)-1</t>
  </si>
  <si>
    <t>АПвБШп 4х150мс(N)-1</t>
  </si>
  <si>
    <t>АПвБШп 4х185мс(N)-1</t>
  </si>
  <si>
    <t>АПвБШп 4х240мс(N)-1</t>
  </si>
  <si>
    <t>0АТ 1069**</t>
  </si>
  <si>
    <t>1АВ 1257</t>
  </si>
  <si>
    <t>АПвБШп 4х300мс(N)-1</t>
  </si>
  <si>
    <t>АПвБШп 5х10ок(N,PE)-1</t>
  </si>
  <si>
    <t>АПвБШп 5х25мк(N,PE)-1</t>
  </si>
  <si>
    <t>23Б3П 254</t>
  </si>
  <si>
    <t>АПвБШп 5х35мк(N,PE)-1</t>
  </si>
  <si>
    <t>АПвБШп 5х50мс(N,PE)-1</t>
  </si>
  <si>
    <t>АПвБШп 5х70мс(N,PE)-1</t>
  </si>
  <si>
    <t>АПвБШп 5х95мс(N,PE)-1</t>
  </si>
  <si>
    <t>22АЧ 1140</t>
  </si>
  <si>
    <t>ПвВГнг(А)-LS 4х16мк(N)-1</t>
  </si>
  <si>
    <t>23Т3П 1183**</t>
  </si>
  <si>
    <t>ПвВГнг(А)-LS 4х25мк(N)-1</t>
  </si>
  <si>
    <t>ПвВГнг(А)-LS 4х35мк(N)-1</t>
  </si>
  <si>
    <t>ПвБШп 4х50мс(N)-1</t>
  </si>
  <si>
    <t>ПвБШп 4х70мс(N)-1</t>
  </si>
  <si>
    <t>ПвБШп 4х95мс(N)-1</t>
  </si>
  <si>
    <t>АПвПу2г 1х240мк/70-10</t>
  </si>
  <si>
    <t>1ВЧ 112</t>
  </si>
  <si>
    <t>тип 20а</t>
  </si>
  <si>
    <t>1АТ 1343</t>
  </si>
  <si>
    <t>1АТ 1342</t>
  </si>
  <si>
    <t>тип 14а</t>
  </si>
  <si>
    <t>23СТ 659</t>
  </si>
  <si>
    <t>23СТ 657</t>
  </si>
  <si>
    <t>23СТ 723</t>
  </si>
  <si>
    <t>тип 18а</t>
  </si>
  <si>
    <t>23Б2Т 654</t>
  </si>
  <si>
    <t>23ВТ 331</t>
  </si>
  <si>
    <t>23Б3Т 697</t>
  </si>
  <si>
    <t>23Т3Т 1059</t>
  </si>
  <si>
    <t>23ВТ 330</t>
  </si>
  <si>
    <t>23СТ 724</t>
  </si>
  <si>
    <t>23СТ 660</t>
  </si>
  <si>
    <t>23СТ 867</t>
  </si>
  <si>
    <t>23СТ 850</t>
  </si>
  <si>
    <t>23СТ 851</t>
  </si>
  <si>
    <t>АПв2ЭПгу-ТС 1х800-1</t>
  </si>
  <si>
    <t>23АТ 1255</t>
  </si>
  <si>
    <t>23СТ 1238</t>
  </si>
  <si>
    <t>23СТ 1242</t>
  </si>
  <si>
    <t>23СТ 1240</t>
  </si>
  <si>
    <t>23АЧ 361</t>
  </si>
  <si>
    <t>23СЧ 289</t>
  </si>
  <si>
    <t>23АЧ 745</t>
  </si>
  <si>
    <t>23АЧ 364</t>
  </si>
  <si>
    <t>23АЧ 365</t>
  </si>
  <si>
    <t>23АЧ 872</t>
  </si>
  <si>
    <t>23АЧ 862</t>
  </si>
  <si>
    <t>23АЧ 863</t>
  </si>
  <si>
    <t>23ВЧ 284</t>
  </si>
  <si>
    <t>23ВЧ 300</t>
  </si>
  <si>
    <t>23ВЧ 296</t>
  </si>
  <si>
    <t>23ВЧ 293</t>
  </si>
  <si>
    <t>23ВЧ 298</t>
  </si>
  <si>
    <t>23ВЧ 301</t>
  </si>
  <si>
    <t>23ВЧ 299</t>
  </si>
  <si>
    <t>23ВЧ 297</t>
  </si>
  <si>
    <t>Саранск</t>
  </si>
  <si>
    <t>23СП 792***</t>
  </si>
  <si>
    <t>23СП 792**</t>
  </si>
  <si>
    <t>тип 22ГОСТ</t>
  </si>
  <si>
    <t>23Б7Ч 545</t>
  </si>
  <si>
    <t>23СТ 992</t>
  </si>
  <si>
    <t>24АП 073</t>
  </si>
  <si>
    <t>24АП 074</t>
  </si>
  <si>
    <t>1СВ 1340</t>
  </si>
  <si>
    <t>22СЧ 397</t>
  </si>
  <si>
    <t>тип 18</t>
  </si>
  <si>
    <t>22АЧ 981</t>
  </si>
  <si>
    <t>24СП 423</t>
  </si>
  <si>
    <t>23Б2Ч 719</t>
  </si>
  <si>
    <t>24СП 650</t>
  </si>
  <si>
    <t>24АП 385</t>
  </si>
  <si>
    <t>24АП 389</t>
  </si>
  <si>
    <t>АПвБШп 5х120мс(N,PE)-1</t>
  </si>
  <si>
    <t>24АП 516</t>
  </si>
  <si>
    <t>24АП 721</t>
  </si>
  <si>
    <t>24АП 722</t>
  </si>
  <si>
    <t>24СП 1109</t>
  </si>
  <si>
    <t>24СП 1232</t>
  </si>
  <si>
    <t>24СП 1247</t>
  </si>
  <si>
    <t>24СП 1042</t>
  </si>
  <si>
    <t>24СП 1038</t>
  </si>
  <si>
    <t>24СП 1234</t>
  </si>
  <si>
    <t>24СП 1237</t>
  </si>
  <si>
    <t>1,1,98</t>
  </si>
  <si>
    <t>24СП 1238</t>
  </si>
  <si>
    <t>24СП 1051</t>
  </si>
  <si>
    <t>24СП 1057</t>
  </si>
  <si>
    <t>24СП 1083</t>
  </si>
  <si>
    <t>24СП 1099</t>
  </si>
  <si>
    <t>24СП 1098</t>
  </si>
  <si>
    <t>24СП 987</t>
  </si>
  <si>
    <t>24СП 1008</t>
  </si>
  <si>
    <t>24СП 1009</t>
  </si>
  <si>
    <t>24СП 1021</t>
  </si>
  <si>
    <t>24СП 1064</t>
  </si>
  <si>
    <t>24СП 1300</t>
  </si>
  <si>
    <t>24СП 1107</t>
  </si>
  <si>
    <t>24СП 1123</t>
  </si>
  <si>
    <t>24СП 1132</t>
  </si>
  <si>
    <t>24СП 1135</t>
  </si>
  <si>
    <t>24СП 1172</t>
  </si>
  <si>
    <t>24СП 1178</t>
  </si>
  <si>
    <t>24СП 1214</t>
  </si>
  <si>
    <t>24СП 1216</t>
  </si>
  <si>
    <t>24СП 1249</t>
  </si>
  <si>
    <t>24СП 1250</t>
  </si>
  <si>
    <t>24СП 1253</t>
  </si>
  <si>
    <t>24СП 1254</t>
  </si>
  <si>
    <t>24СП 1381</t>
  </si>
  <si>
    <t>24СП 1228</t>
  </si>
  <si>
    <t>24СП 1231</t>
  </si>
  <si>
    <t>24СП 1236</t>
  </si>
  <si>
    <t>24СП 1240</t>
  </si>
  <si>
    <t>24СП 1246</t>
  </si>
  <si>
    <t>24СП 1588</t>
  </si>
  <si>
    <t>24СП 1592</t>
  </si>
  <si>
    <t>24СП 1590</t>
  </si>
  <si>
    <t>24СП 1136</t>
  </si>
  <si>
    <t>24АП 824</t>
  </si>
  <si>
    <t>24СП 1608</t>
  </si>
  <si>
    <t>24СП 1613</t>
  </si>
  <si>
    <t>24АП 1004</t>
  </si>
  <si>
    <t>24СП 1596</t>
  </si>
  <si>
    <t>24СП 1595*</t>
  </si>
  <si>
    <t>24СП 1597</t>
  </si>
  <si>
    <t>24СП 1599</t>
  </si>
  <si>
    <t>24СП 1602</t>
  </si>
  <si>
    <t>24АВ 116</t>
  </si>
  <si>
    <t>24СП 1037</t>
  </si>
  <si>
    <t>24СП 1041</t>
  </si>
  <si>
    <t>24СП 1047</t>
  </si>
  <si>
    <t>24СП 1170</t>
  </si>
  <si>
    <t>24СП 1248</t>
  </si>
  <si>
    <t>24АП 825</t>
  </si>
  <si>
    <t>24АП 1130</t>
  </si>
  <si>
    <t>24АВ 038</t>
  </si>
  <si>
    <t>24АВ 403</t>
  </si>
  <si>
    <t>23ПЧ 1279</t>
  </si>
  <si>
    <t>23ПЧ 1265</t>
  </si>
  <si>
    <t>24СП 1674</t>
  </si>
  <si>
    <t>24СП 1673</t>
  </si>
  <si>
    <t>24СП 1676</t>
  </si>
  <si>
    <t>24СП 1675</t>
  </si>
  <si>
    <t>24АП 1165</t>
  </si>
  <si>
    <t>24АВ 108</t>
  </si>
  <si>
    <t>24АВ 115</t>
  </si>
  <si>
    <t>24ВВ 047</t>
  </si>
  <si>
    <t>24Б3В 153</t>
  </si>
  <si>
    <t>24АВ 518</t>
  </si>
  <si>
    <t>24СВ 622</t>
  </si>
  <si>
    <t>24СВ 637</t>
  </si>
  <si>
    <t>24АВ 500</t>
  </si>
  <si>
    <t>24РВ 381</t>
  </si>
  <si>
    <t>24СП 1204</t>
  </si>
  <si>
    <t>24АП 1166</t>
  </si>
  <si>
    <t>24СВ 639</t>
  </si>
  <si>
    <t>24СВ 638</t>
  </si>
  <si>
    <t>24ВВ 096</t>
  </si>
  <si>
    <t>24ВП 182</t>
  </si>
  <si>
    <t>24ВП 185</t>
  </si>
  <si>
    <t>23СТ 848</t>
  </si>
  <si>
    <t>24СП 1138</t>
  </si>
  <si>
    <t>24РВ 385</t>
  </si>
  <si>
    <t>24АВ 1143</t>
  </si>
  <si>
    <t>24СП 1140</t>
  </si>
  <si>
    <t>24СП 1287</t>
  </si>
  <si>
    <t>24СП 1672</t>
  </si>
  <si>
    <t>24ВП 183</t>
  </si>
  <si>
    <t>24ВП 184</t>
  </si>
  <si>
    <t>24СП 1682</t>
  </si>
  <si>
    <t>24СВ 664</t>
  </si>
  <si>
    <t>24СВ 1258</t>
  </si>
  <si>
    <t>24РВ 582</t>
  </si>
  <si>
    <t>24РВ 577</t>
  </si>
  <si>
    <t>24РВ 585</t>
  </si>
  <si>
    <t>24РВ 607</t>
  </si>
  <si>
    <t>24АВ 1132</t>
  </si>
  <si>
    <t>24АВ 1285</t>
  </si>
  <si>
    <t>24СВ 1630</t>
  </si>
  <si>
    <t>24СВ 1631</t>
  </si>
  <si>
    <t>23ПЧ 1270*</t>
  </si>
  <si>
    <t>Тип 18</t>
  </si>
  <si>
    <t>ПвВГнг(А)-LS 5х10ок(N,PE)-1</t>
  </si>
  <si>
    <t>ПБПнг(А)-HF 3x95мс(N,PE)-1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</si>
</sst>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##0.00"/>
    <numFmt numFmtId="166" formatCode="dd\.mm\.yyyy"/>
  </numFmts>
  <fonts count="6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2" fillId="2" borderId="1" xfId="5" applyFont="1" applyFill="1" applyBorder="1" applyAlignment="1">
      <alignment horizontal="left" wrapText="1"/>
    </xf>
    <xf numFmtId="0" fontId="2" fillId="2" borderId="2" xfId="5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5" applyFont="1" applyFill="1" applyBorder="1" applyAlignment="1">
      <alignment wrapText="1"/>
    </xf>
    <xf numFmtId="164" fontId="2" fillId="2" borderId="1" xfId="5" applyNumberFormat="1" applyFont="1" applyFill="1" applyBorder="1" applyAlignment="1">
      <alignment horizontal="center" wrapText="1"/>
    </xf>
    <xf numFmtId="0" fontId="2" fillId="2" borderId="1" xfId="5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 wrapText="1"/>
    </xf>
    <xf numFmtId="164" fontId="2" fillId="2" borderId="1" xfId="2" applyNumberFormat="1" applyFont="1" applyFill="1" applyBorder="1" applyAlignment="1">
      <alignment horizontal="center" vertical="top" wrapText="1"/>
    </xf>
    <xf numFmtId="164" fontId="2" fillId="2" borderId="1" xfId="2" applyNumberFormat="1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0" applyFont="1" applyFill="1" applyBorder="1"/>
    <xf numFmtId="164" fontId="2" fillId="2" borderId="2" xfId="5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wrapText="1"/>
    </xf>
    <xf numFmtId="0" fontId="2" fillId="2" borderId="2" xfId="5" applyFont="1" applyFill="1" applyBorder="1" applyAlignment="1">
      <alignment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left" wrapText="1"/>
    </xf>
    <xf numFmtId="0" fontId="2" fillId="2" borderId="1" xfId="4" applyFont="1" applyFill="1" applyBorder="1" applyAlignment="1">
      <alignment horizontal="left"/>
    </xf>
    <xf numFmtId="0" fontId="2" fillId="2" borderId="1" xfId="3" applyFont="1" applyFill="1" applyBorder="1" applyAlignment="1">
      <alignment horizontal="center"/>
    </xf>
    <xf numFmtId="164" fontId="2" fillId="2" borderId="1" xfId="4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</cellXfs>
  <cellStyles count="6">
    <cellStyle name="Обычный" xfId="0" builtinId="0"/>
    <cellStyle name="Обычный 2" xfId="1" xr:uid="{00000000-0005-0000-0000-000001000000}"/>
    <cellStyle name="Обычный_ГТК" xfId="2" xr:uid="{00000000-0005-0000-0000-000002000000}"/>
    <cellStyle name="Обычный_Лист1" xfId="3" xr:uid="{00000000-0005-0000-0000-000003000000}"/>
    <cellStyle name="Обычный_Лист3" xfId="4" xr:uid="{00000000-0005-0000-0000-000004000000}"/>
    <cellStyle name="Обычный_Лист8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MD226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40625" defaultRowHeight="15" x14ac:dyDescent="0.25"/>
  <cols>
    <col min="1" max="1" width="36" style="6" customWidth="1"/>
    <col min="2" max="2" width="14.28515625" style="64" customWidth="1"/>
    <col min="3" max="3" width="10.5703125" style="65" customWidth="1"/>
    <col min="4" max="4" width="12.5703125" style="65" customWidth="1"/>
    <col min="5" max="5" width="14.28515625" style="64" customWidth="1"/>
    <col min="6" max="6" width="16.28515625" style="65" customWidth="1"/>
    <col min="7" max="7" width="16.7109375" style="6" customWidth="1"/>
    <col min="8" max="9" width="11.5703125" style="6" customWidth="1"/>
    <col min="10" max="1018" width="9.140625" style="6"/>
    <col min="1019" max="16384" width="9.140625" style="7"/>
  </cols>
  <sheetData>
    <row r="3" spans="1:7" s="54" customFormat="1" ht="25.5" x14ac:dyDescent="0.25">
      <c r="A3" s="51" t="s">
        <v>0</v>
      </c>
      <c r="B3" s="51" t="s">
        <v>1</v>
      </c>
      <c r="C3" s="52" t="s">
        <v>2</v>
      </c>
      <c r="D3" s="52" t="s">
        <v>3</v>
      </c>
      <c r="E3" s="51" t="s">
        <v>4</v>
      </c>
      <c r="F3" s="52" t="s">
        <v>5</v>
      </c>
      <c r="G3" s="53" t="s">
        <v>6</v>
      </c>
    </row>
    <row r="4" spans="1:7" s="54" customFormat="1" ht="12.75" x14ac:dyDescent="0.25">
      <c r="A4" s="55" t="s">
        <v>7</v>
      </c>
      <c r="B4" s="56" t="s">
        <v>8</v>
      </c>
      <c r="C4" s="14">
        <v>3.5999999999999997E-2</v>
      </c>
      <c r="D4" s="14">
        <v>8.1000000000000003E-2</v>
      </c>
      <c r="E4" s="56" t="s">
        <v>9</v>
      </c>
      <c r="F4" s="14">
        <f>8.899-0.1-0.084-2.48-0.172-0.248-1.24-3.6-0.32-0.3-0.116</f>
        <v>0.23899999999999916</v>
      </c>
      <c r="G4" s="27" t="s">
        <v>10</v>
      </c>
    </row>
    <row r="5" spans="1:7" s="54" customFormat="1" ht="12.75" x14ac:dyDescent="0.25">
      <c r="A5" s="55" t="s">
        <v>7</v>
      </c>
      <c r="B5" s="56"/>
      <c r="C5" s="14"/>
      <c r="D5" s="14"/>
      <c r="E5" s="56"/>
      <c r="F5" s="14">
        <v>0.11600000000000001</v>
      </c>
      <c r="G5" s="27"/>
    </row>
    <row r="6" spans="1:7" s="54" customFormat="1" ht="12.75" x14ac:dyDescent="0.25">
      <c r="A6" s="55" t="s">
        <v>11</v>
      </c>
      <c r="B6" s="56" t="s">
        <v>8</v>
      </c>
      <c r="C6" s="14">
        <v>2.1000000000000001E-2</v>
      </c>
      <c r="D6" s="14">
        <v>6.6000000000000003E-2</v>
      </c>
      <c r="E6" s="56" t="s">
        <v>12</v>
      </c>
      <c r="F6" s="14">
        <f>5-1.948-0.3-0.7-0.68-0.2-0.2-0.325-0.6+0.105-0.03-0.03-0.01-0.048</f>
        <v>3.4000000000000474E-2</v>
      </c>
      <c r="G6" s="27" t="s">
        <v>10</v>
      </c>
    </row>
    <row r="7" spans="1:7" x14ac:dyDescent="0.25">
      <c r="A7" s="2" t="s">
        <v>14</v>
      </c>
      <c r="B7" s="3" t="s">
        <v>13</v>
      </c>
      <c r="C7" s="4">
        <v>2.5000000000000001E-2</v>
      </c>
      <c r="D7" s="4">
        <v>0.15</v>
      </c>
      <c r="E7" s="5" t="s">
        <v>15</v>
      </c>
      <c r="F7" s="4">
        <v>8.6999999999999994E-2</v>
      </c>
      <c r="G7" s="27" t="s">
        <v>10</v>
      </c>
    </row>
    <row r="8" spans="1:7" x14ac:dyDescent="0.25">
      <c r="A8" s="2" t="s">
        <v>14</v>
      </c>
      <c r="B8" s="3" t="s">
        <v>13</v>
      </c>
      <c r="C8" s="4">
        <v>0.1</v>
      </c>
      <c r="D8" s="4">
        <v>0.22500000000000001</v>
      </c>
      <c r="E8" s="5" t="s">
        <v>16</v>
      </c>
      <c r="F8" s="4">
        <f>3.003-0.928-0.434-1.285</f>
        <v>0.35600000000000032</v>
      </c>
      <c r="G8" s="27" t="s">
        <v>10</v>
      </c>
    </row>
    <row r="9" spans="1:7" x14ac:dyDescent="0.25">
      <c r="A9" s="2" t="s">
        <v>14</v>
      </c>
      <c r="B9" s="3" t="s">
        <v>27</v>
      </c>
      <c r="C9" s="4">
        <v>0.25700000000000001</v>
      </c>
      <c r="D9" s="4">
        <v>0.35699999999999998</v>
      </c>
      <c r="E9" s="5" t="s">
        <v>184</v>
      </c>
      <c r="F9" s="4">
        <f>3.056-1.583-0.54-0.403-0.18</f>
        <v>0.35000000000000003</v>
      </c>
      <c r="G9" s="27" t="s">
        <v>10</v>
      </c>
    </row>
    <row r="10" spans="1:7" x14ac:dyDescent="0.25">
      <c r="A10" s="2" t="s">
        <v>14</v>
      </c>
      <c r="B10" s="3" t="s">
        <v>20</v>
      </c>
      <c r="C10" s="4">
        <v>0.53700000000000003</v>
      </c>
      <c r="D10" s="4">
        <v>0.81299999999999994</v>
      </c>
      <c r="E10" s="5" t="s">
        <v>200</v>
      </c>
      <c r="F10" s="4">
        <f>3.1-1.2</f>
        <v>1.9000000000000001</v>
      </c>
      <c r="G10" s="27" t="s">
        <v>10</v>
      </c>
    </row>
    <row r="11" spans="1:7" x14ac:dyDescent="0.25">
      <c r="A11" s="2" t="s">
        <v>14</v>
      </c>
      <c r="B11" s="3" t="s">
        <v>20</v>
      </c>
      <c r="C11" s="4">
        <v>0.86299999999999999</v>
      </c>
      <c r="D11" s="4">
        <v>1.121</v>
      </c>
      <c r="E11" s="5" t="s">
        <v>220</v>
      </c>
      <c r="F11" s="4">
        <v>3.004</v>
      </c>
      <c r="G11" s="27" t="s">
        <v>10</v>
      </c>
    </row>
    <row r="12" spans="1:7" x14ac:dyDescent="0.25">
      <c r="A12" s="8" t="s">
        <v>17</v>
      </c>
      <c r="B12" s="9" t="s">
        <v>18</v>
      </c>
      <c r="C12" s="10">
        <v>0.6</v>
      </c>
      <c r="D12" s="10">
        <v>0.22500000000000001</v>
      </c>
      <c r="E12" s="9" t="s">
        <v>19</v>
      </c>
      <c r="F12" s="10">
        <f>1.67-0.08-1.238-0.042-0.16</f>
        <v>0.14999999999999988</v>
      </c>
      <c r="G12" s="27" t="s">
        <v>10</v>
      </c>
    </row>
    <row r="13" spans="1:7" x14ac:dyDescent="0.25">
      <c r="A13" s="8" t="s">
        <v>17</v>
      </c>
      <c r="B13" s="9" t="s">
        <v>27</v>
      </c>
      <c r="C13" s="10">
        <v>0.106</v>
      </c>
      <c r="D13" s="10">
        <v>0.16600000000000001</v>
      </c>
      <c r="E13" s="9" t="s">
        <v>21</v>
      </c>
      <c r="F13" s="10">
        <f>2.011-0.7-0.326-0.461-0.088-0.17</f>
        <v>0.26600000000000001</v>
      </c>
      <c r="G13" s="27" t="s">
        <v>10</v>
      </c>
    </row>
    <row r="14" spans="1:7" x14ac:dyDescent="0.25">
      <c r="A14" s="8" t="s">
        <v>17</v>
      </c>
      <c r="B14" s="9" t="s">
        <v>8</v>
      </c>
      <c r="C14" s="10">
        <v>4.5999999999999999E-2</v>
      </c>
      <c r="D14" s="10">
        <v>9.0999999999999998E-2</v>
      </c>
      <c r="E14" s="9" t="s">
        <v>180</v>
      </c>
      <c r="F14" s="10">
        <v>0.112</v>
      </c>
      <c r="G14" s="27" t="s">
        <v>10</v>
      </c>
    </row>
    <row r="15" spans="1:7" x14ac:dyDescent="0.25">
      <c r="A15" s="8" t="s">
        <v>17</v>
      </c>
      <c r="B15" s="9" t="s">
        <v>13</v>
      </c>
      <c r="C15" s="10">
        <v>8.8999999999999996E-2</v>
      </c>
      <c r="D15" s="10">
        <v>0.20399999999999999</v>
      </c>
      <c r="E15" s="9" t="s">
        <v>181</v>
      </c>
      <c r="F15" s="10">
        <v>0.218</v>
      </c>
      <c r="G15" s="27" t="s">
        <v>10</v>
      </c>
    </row>
    <row r="16" spans="1:7" x14ac:dyDescent="0.25">
      <c r="A16" s="8" t="s">
        <v>17</v>
      </c>
      <c r="B16" s="9" t="s">
        <v>20</v>
      </c>
      <c r="C16" s="10">
        <v>0.85</v>
      </c>
      <c r="D16" s="10">
        <v>1.07</v>
      </c>
      <c r="E16" s="9" t="s">
        <v>240</v>
      </c>
      <c r="F16" s="10">
        <v>2.2469999999999999</v>
      </c>
      <c r="G16" s="27" t="s">
        <v>10</v>
      </c>
    </row>
    <row r="17" spans="1:7" x14ac:dyDescent="0.25">
      <c r="A17" s="11" t="s">
        <v>22</v>
      </c>
      <c r="B17" s="9" t="s">
        <v>8</v>
      </c>
      <c r="C17" s="10">
        <v>6.3E-2</v>
      </c>
      <c r="D17" s="10">
        <v>0.108</v>
      </c>
      <c r="E17" s="9" t="s">
        <v>23</v>
      </c>
      <c r="F17" s="10">
        <f>1.403-0.696-0.523-0.064</f>
        <v>0.12000000000000005</v>
      </c>
      <c r="G17" s="27" t="s">
        <v>10</v>
      </c>
    </row>
    <row r="18" spans="1:7" x14ac:dyDescent="0.25">
      <c r="A18" s="11" t="s">
        <v>22</v>
      </c>
      <c r="B18" s="9" t="s">
        <v>32</v>
      </c>
      <c r="C18" s="10">
        <v>0.222</v>
      </c>
      <c r="D18" s="10">
        <v>0.38200000000000001</v>
      </c>
      <c r="E18" s="9" t="s">
        <v>273</v>
      </c>
      <c r="F18" s="10">
        <f>1.573-0.37-0.298-0.5</f>
        <v>0.4049999999999998</v>
      </c>
      <c r="G18" s="27" t="s">
        <v>10</v>
      </c>
    </row>
    <row r="19" spans="1:7" x14ac:dyDescent="0.25">
      <c r="A19" s="11" t="s">
        <v>22</v>
      </c>
      <c r="B19" s="9" t="s">
        <v>20</v>
      </c>
      <c r="C19" s="10">
        <v>0.79800000000000004</v>
      </c>
      <c r="D19" s="10">
        <v>1.016</v>
      </c>
      <c r="E19" s="9" t="s">
        <v>274</v>
      </c>
      <c r="F19" s="10">
        <v>1.506</v>
      </c>
      <c r="G19" s="27" t="s">
        <v>10</v>
      </c>
    </row>
    <row r="20" spans="1:7" x14ac:dyDescent="0.25">
      <c r="A20" s="11" t="s">
        <v>22</v>
      </c>
      <c r="B20" s="9" t="s">
        <v>20</v>
      </c>
      <c r="C20" s="10">
        <v>0.79600000000000004</v>
      </c>
      <c r="D20" s="10">
        <v>1.0209999999999999</v>
      </c>
      <c r="E20" s="9" t="s">
        <v>279</v>
      </c>
      <c r="F20" s="10">
        <v>1.5049999999999999</v>
      </c>
      <c r="G20" s="27" t="s">
        <v>10</v>
      </c>
    </row>
    <row r="21" spans="1:7" x14ac:dyDescent="0.25">
      <c r="A21" s="11" t="s">
        <v>22</v>
      </c>
      <c r="B21" s="9" t="s">
        <v>20</v>
      </c>
      <c r="C21" s="10">
        <v>0.81100000000000005</v>
      </c>
      <c r="D21" s="10">
        <v>1.026</v>
      </c>
      <c r="E21" s="9" t="s">
        <v>280</v>
      </c>
      <c r="F21" s="10">
        <v>1.5329999999999999</v>
      </c>
      <c r="G21" s="27" t="s">
        <v>10</v>
      </c>
    </row>
    <row r="22" spans="1:7" x14ac:dyDescent="0.25">
      <c r="A22" s="1" t="s">
        <v>24</v>
      </c>
      <c r="B22" s="9" t="s">
        <v>20</v>
      </c>
      <c r="C22" s="12">
        <v>0.19600000000000001</v>
      </c>
      <c r="D22" s="12">
        <v>0.377</v>
      </c>
      <c r="E22" s="13" t="s">
        <v>187</v>
      </c>
      <c r="F22" s="14">
        <f>1.52-0.16-0.15-0.2-0.11-0.5-0.074</f>
        <v>0.32600000000000023</v>
      </c>
      <c r="G22" s="15" t="s">
        <v>10</v>
      </c>
    </row>
    <row r="23" spans="1:7" x14ac:dyDescent="0.25">
      <c r="A23" s="1" t="s">
        <v>24</v>
      </c>
      <c r="B23" s="9" t="s">
        <v>13</v>
      </c>
      <c r="C23" s="12">
        <v>0.185</v>
      </c>
      <c r="D23" s="12">
        <v>0.31</v>
      </c>
      <c r="E23" s="13" t="s">
        <v>25</v>
      </c>
      <c r="F23" s="14">
        <f>1.427-1.115</f>
        <v>0.31200000000000006</v>
      </c>
      <c r="G23" s="15" t="s">
        <v>10</v>
      </c>
    </row>
    <row r="24" spans="1:7" x14ac:dyDescent="0.25">
      <c r="A24" s="16" t="s">
        <v>26</v>
      </c>
      <c r="B24" s="5" t="s">
        <v>8</v>
      </c>
      <c r="C24" s="4">
        <v>7.9000000000000001E-2</v>
      </c>
      <c r="D24" s="4">
        <v>0.13900000000000001</v>
      </c>
      <c r="E24" s="5" t="s">
        <v>28</v>
      </c>
      <c r="F24" s="4">
        <f>1.313-1.152-0.042</f>
        <v>0.11900000000000002</v>
      </c>
      <c r="G24" s="15" t="s">
        <v>10</v>
      </c>
    </row>
    <row r="25" spans="1:7" x14ac:dyDescent="0.25">
      <c r="A25" s="16" t="s">
        <v>26</v>
      </c>
      <c r="B25" s="5" t="s">
        <v>13</v>
      </c>
      <c r="C25" s="4">
        <v>0.13600000000000001</v>
      </c>
      <c r="D25" s="4">
        <v>0.26100000000000001</v>
      </c>
      <c r="E25" s="5" t="s">
        <v>232</v>
      </c>
      <c r="F25" s="4">
        <f>1.356-0.405-0.75</f>
        <v>0.20100000000000007</v>
      </c>
      <c r="G25" s="15" t="s">
        <v>10</v>
      </c>
    </row>
    <row r="26" spans="1:7" x14ac:dyDescent="0.25">
      <c r="A26" s="16" t="s">
        <v>26</v>
      </c>
      <c r="B26" s="5" t="s">
        <v>32</v>
      </c>
      <c r="C26" s="4">
        <v>9.1999999999999998E-2</v>
      </c>
      <c r="D26" s="4">
        <v>0.25700000000000001</v>
      </c>
      <c r="E26" s="5" t="s">
        <v>294</v>
      </c>
      <c r="F26" s="4">
        <f>1.317-0.928-0.25</f>
        <v>0.1389999999999999</v>
      </c>
      <c r="G26" s="15" t="s">
        <v>10</v>
      </c>
    </row>
    <row r="27" spans="1:7" x14ac:dyDescent="0.25">
      <c r="A27" s="17" t="s">
        <v>29</v>
      </c>
      <c r="B27" s="18" t="s">
        <v>13</v>
      </c>
      <c r="C27" s="19">
        <v>0.13400000000000001</v>
      </c>
      <c r="D27" s="19">
        <v>0.25900000000000001</v>
      </c>
      <c r="E27" s="18" t="s">
        <v>30</v>
      </c>
      <c r="F27" s="20">
        <f>1.2-0.98-0.037</f>
        <v>0.18299999999999997</v>
      </c>
      <c r="G27" s="21" t="s">
        <v>10</v>
      </c>
    </row>
    <row r="28" spans="1:7" x14ac:dyDescent="0.25">
      <c r="A28" s="17" t="s">
        <v>29</v>
      </c>
      <c r="B28" s="18" t="s">
        <v>20</v>
      </c>
      <c r="C28" s="19">
        <v>0.20699999999999999</v>
      </c>
      <c r="D28" s="19">
        <v>0.42199999999999999</v>
      </c>
      <c r="E28" s="18" t="s">
        <v>31</v>
      </c>
      <c r="F28" s="20">
        <f>1.143-0.04-0.534-0.285</f>
        <v>0.28399999999999997</v>
      </c>
      <c r="G28" s="21" t="s">
        <v>10</v>
      </c>
    </row>
    <row r="29" spans="1:7" x14ac:dyDescent="0.25">
      <c r="A29" s="17" t="s">
        <v>29</v>
      </c>
      <c r="B29" s="5" t="s">
        <v>32</v>
      </c>
      <c r="C29" s="4">
        <v>0.23100000000000001</v>
      </c>
      <c r="D29" s="4">
        <v>0.39100000000000001</v>
      </c>
      <c r="E29" s="5" t="s">
        <v>33</v>
      </c>
      <c r="F29" s="4">
        <f>1.115-0.7-0.098</f>
        <v>0.31700000000000006</v>
      </c>
      <c r="G29" s="21" t="s">
        <v>10</v>
      </c>
    </row>
    <row r="30" spans="1:7" x14ac:dyDescent="0.25">
      <c r="A30" s="17" t="s">
        <v>29</v>
      </c>
      <c r="B30" s="5" t="s">
        <v>32</v>
      </c>
      <c r="C30" s="4">
        <v>0.28599999999999998</v>
      </c>
      <c r="D30" s="4">
        <v>0.44700000000000001</v>
      </c>
      <c r="E30" s="5" t="s">
        <v>144</v>
      </c>
      <c r="F30" s="4">
        <f>1.127-0.75</f>
        <v>0.377</v>
      </c>
      <c r="G30" s="21" t="s">
        <v>10</v>
      </c>
    </row>
    <row r="31" spans="1:7" x14ac:dyDescent="0.25">
      <c r="A31" s="17" t="s">
        <v>29</v>
      </c>
      <c r="B31" s="5" t="s">
        <v>20</v>
      </c>
      <c r="C31" s="4">
        <v>0.84199999999999997</v>
      </c>
      <c r="D31" s="4">
        <v>0.99199999999999999</v>
      </c>
      <c r="E31" s="5" t="s">
        <v>145</v>
      </c>
      <c r="F31" s="4">
        <v>1.109</v>
      </c>
      <c r="G31" s="21" t="s">
        <v>10</v>
      </c>
    </row>
    <row r="32" spans="1:7" x14ac:dyDescent="0.25">
      <c r="A32" s="17" t="s">
        <v>29</v>
      </c>
      <c r="B32" s="5" t="s">
        <v>20</v>
      </c>
      <c r="C32" s="4">
        <v>0.82499999999999996</v>
      </c>
      <c r="D32" s="4">
        <v>0.995</v>
      </c>
      <c r="E32" s="5" t="s">
        <v>154</v>
      </c>
      <c r="F32" s="4">
        <v>1.109</v>
      </c>
      <c r="G32" s="21" t="s">
        <v>10</v>
      </c>
    </row>
    <row r="33" spans="1:7" x14ac:dyDescent="0.25">
      <c r="A33" s="1" t="s">
        <v>34</v>
      </c>
      <c r="B33" s="18" t="s">
        <v>20</v>
      </c>
      <c r="C33" s="12">
        <v>0.25600000000000001</v>
      </c>
      <c r="D33" s="12">
        <v>0.51200000000000001</v>
      </c>
      <c r="E33" s="13" t="s">
        <v>35</v>
      </c>
      <c r="F33" s="12">
        <f>1.106-0.315-0.26-0.21</f>
        <v>0.32100000000000017</v>
      </c>
      <c r="G33" s="21" t="s">
        <v>10</v>
      </c>
    </row>
    <row r="34" spans="1:7" x14ac:dyDescent="0.25">
      <c r="A34" s="1" t="s">
        <v>34</v>
      </c>
      <c r="B34" s="18" t="s">
        <v>20</v>
      </c>
      <c r="C34" s="12">
        <v>0.156</v>
      </c>
      <c r="D34" s="12">
        <v>0.38600000000000001</v>
      </c>
      <c r="E34" s="13" t="s">
        <v>36</v>
      </c>
      <c r="F34" s="12">
        <f>1.124-0.84-0.09</f>
        <v>0.19400000000000014</v>
      </c>
      <c r="G34" s="21" t="s">
        <v>10</v>
      </c>
    </row>
    <row r="35" spans="1:7" x14ac:dyDescent="0.25">
      <c r="A35" s="1" t="s">
        <v>34</v>
      </c>
      <c r="B35" s="18" t="s">
        <v>13</v>
      </c>
      <c r="C35" s="12">
        <v>0.14599999999999999</v>
      </c>
      <c r="D35" s="12">
        <v>0.30599999999999999</v>
      </c>
      <c r="E35" s="13" t="s">
        <v>37</v>
      </c>
      <c r="F35" s="12">
        <f>1.107-0.775-0.15</f>
        <v>0.18199999999999997</v>
      </c>
      <c r="G35" s="21" t="s">
        <v>10</v>
      </c>
    </row>
    <row r="36" spans="1:7" x14ac:dyDescent="0.25">
      <c r="A36" s="1" t="s">
        <v>34</v>
      </c>
      <c r="B36" s="18" t="s">
        <v>20</v>
      </c>
      <c r="C36" s="12">
        <v>0.48</v>
      </c>
      <c r="D36" s="12">
        <v>0.71499999999999997</v>
      </c>
      <c r="E36" s="13" t="s">
        <v>243</v>
      </c>
      <c r="F36" s="12">
        <f>1.007-0.33-0.076</f>
        <v>0.60099999999999987</v>
      </c>
      <c r="G36" s="21" t="s">
        <v>10</v>
      </c>
    </row>
    <row r="37" spans="1:7" x14ac:dyDescent="0.25">
      <c r="A37" s="1" t="s">
        <v>34</v>
      </c>
      <c r="B37" s="13" t="s">
        <v>20</v>
      </c>
      <c r="C37" s="12">
        <v>0.629</v>
      </c>
      <c r="D37" s="12">
        <v>0.84899999999999998</v>
      </c>
      <c r="E37" s="13" t="s">
        <v>244</v>
      </c>
      <c r="F37" s="12">
        <f>0.899-0.145</f>
        <v>0.754</v>
      </c>
      <c r="G37" s="21" t="s">
        <v>10</v>
      </c>
    </row>
    <row r="38" spans="1:7" x14ac:dyDescent="0.25">
      <c r="A38" s="1" t="s">
        <v>38</v>
      </c>
      <c r="B38" s="9" t="s">
        <v>27</v>
      </c>
      <c r="C38" s="10"/>
      <c r="D38" s="10"/>
      <c r="E38" s="9"/>
      <c r="F38" s="10">
        <v>9.9000000000000005E-2</v>
      </c>
      <c r="G38" s="21" t="s">
        <v>10</v>
      </c>
    </row>
    <row r="39" spans="1:7" x14ac:dyDescent="0.25">
      <c r="A39" s="1" t="s">
        <v>38</v>
      </c>
      <c r="B39" s="9" t="s">
        <v>20</v>
      </c>
      <c r="C39" s="4">
        <v>0.30599999999999999</v>
      </c>
      <c r="D39" s="4">
        <v>0.54100000000000004</v>
      </c>
      <c r="E39" s="5" t="s">
        <v>221</v>
      </c>
      <c r="F39" s="4">
        <f>0.958-0.5-0.13</f>
        <v>0.32799999999999996</v>
      </c>
      <c r="G39" s="21" t="s">
        <v>10</v>
      </c>
    </row>
    <row r="40" spans="1:7" x14ac:dyDescent="0.25">
      <c r="A40" s="1" t="s">
        <v>38</v>
      </c>
      <c r="B40" s="9" t="s">
        <v>32</v>
      </c>
      <c r="C40" s="4">
        <v>0.36</v>
      </c>
      <c r="D40" s="4">
        <v>0.52500000000000002</v>
      </c>
      <c r="E40" s="5" t="s">
        <v>226</v>
      </c>
      <c r="F40" s="4">
        <f>0.942-0.55</f>
        <v>0.3919999999999999</v>
      </c>
      <c r="G40" s="21" t="s">
        <v>10</v>
      </c>
    </row>
    <row r="41" spans="1:7" x14ac:dyDescent="0.25">
      <c r="A41" s="1" t="s">
        <v>39</v>
      </c>
      <c r="B41" s="13" t="s">
        <v>20</v>
      </c>
      <c r="C41" s="12">
        <v>0.26400000000000001</v>
      </c>
      <c r="D41" s="12">
        <v>0.48199999999999998</v>
      </c>
      <c r="E41" s="13" t="s">
        <v>40</v>
      </c>
      <c r="F41" s="12">
        <f>0.934-0.17-0.498</f>
        <v>0.26600000000000001</v>
      </c>
      <c r="G41" s="21" t="s">
        <v>10</v>
      </c>
    </row>
    <row r="42" spans="1:7" x14ac:dyDescent="0.25">
      <c r="A42" s="1" t="s">
        <v>39</v>
      </c>
      <c r="B42" s="5" t="s">
        <v>20</v>
      </c>
      <c r="C42" s="4">
        <v>0.38500000000000001</v>
      </c>
      <c r="D42" s="4">
        <v>0.57999999999999996</v>
      </c>
      <c r="E42" s="4" t="s">
        <v>41</v>
      </c>
      <c r="F42" s="4">
        <f>0.886-0.498</f>
        <v>0.38800000000000001</v>
      </c>
      <c r="G42" s="21" t="s">
        <v>10</v>
      </c>
    </row>
    <row r="43" spans="1:7" x14ac:dyDescent="0.25">
      <c r="A43" s="1" t="s">
        <v>39</v>
      </c>
      <c r="B43" s="5" t="s">
        <v>147</v>
      </c>
      <c r="C43" s="4">
        <v>1.042</v>
      </c>
      <c r="D43" s="4">
        <v>1.3939999999999999</v>
      </c>
      <c r="E43" s="4" t="s">
        <v>219</v>
      </c>
      <c r="F43" s="4">
        <v>1.0529999999999999</v>
      </c>
      <c r="G43" s="21" t="s">
        <v>10</v>
      </c>
    </row>
    <row r="44" spans="1:7" x14ac:dyDescent="0.25">
      <c r="A44" s="1" t="s">
        <v>39</v>
      </c>
      <c r="B44" s="5" t="s">
        <v>20</v>
      </c>
      <c r="C44" s="4">
        <v>0.92500000000000004</v>
      </c>
      <c r="D44" s="4">
        <v>1.1850000000000001</v>
      </c>
      <c r="E44" s="4" t="s">
        <v>228</v>
      </c>
      <c r="F44" s="4">
        <v>0.92</v>
      </c>
      <c r="G44" s="21" t="s">
        <v>10</v>
      </c>
    </row>
    <row r="45" spans="1:7" x14ac:dyDescent="0.25">
      <c r="A45" s="1" t="s">
        <v>39</v>
      </c>
      <c r="B45" s="5" t="s">
        <v>20</v>
      </c>
      <c r="C45" s="4">
        <v>0.93</v>
      </c>
      <c r="D45" s="4">
        <v>1.19</v>
      </c>
      <c r="E45" s="4" t="s">
        <v>229</v>
      </c>
      <c r="F45" s="4">
        <v>0.93</v>
      </c>
      <c r="G45" s="21" t="s">
        <v>10</v>
      </c>
    </row>
    <row r="46" spans="1:7" x14ac:dyDescent="0.25">
      <c r="A46" s="1" t="s">
        <v>39</v>
      </c>
      <c r="B46" s="5" t="s">
        <v>20</v>
      </c>
      <c r="C46" s="4">
        <v>0.91200000000000003</v>
      </c>
      <c r="D46" s="4">
        <v>1.1619999999999999</v>
      </c>
      <c r="E46" s="4" t="s">
        <v>230</v>
      </c>
      <c r="F46" s="4">
        <v>0.91400000000000003</v>
      </c>
      <c r="G46" s="21" t="s">
        <v>10</v>
      </c>
    </row>
    <row r="47" spans="1:7" x14ac:dyDescent="0.25">
      <c r="A47" s="1" t="s">
        <v>39</v>
      </c>
      <c r="B47" s="5" t="s">
        <v>20</v>
      </c>
      <c r="C47" s="4">
        <v>0.75600000000000001</v>
      </c>
      <c r="D47" s="4">
        <v>1.006</v>
      </c>
      <c r="E47" s="4" t="s">
        <v>256</v>
      </c>
      <c r="F47" s="4">
        <v>0.75</v>
      </c>
      <c r="G47" s="21" t="s">
        <v>10</v>
      </c>
    </row>
    <row r="48" spans="1:7" x14ac:dyDescent="0.25">
      <c r="A48" s="1" t="s">
        <v>42</v>
      </c>
      <c r="B48" s="13" t="s">
        <v>32</v>
      </c>
      <c r="C48" s="12">
        <v>0.23799999999999999</v>
      </c>
      <c r="D48" s="12">
        <v>0.39800000000000002</v>
      </c>
      <c r="E48" s="13" t="s">
        <v>43</v>
      </c>
      <c r="F48" s="12">
        <f>0.833-0.6</f>
        <v>0.23299999999999998</v>
      </c>
      <c r="G48" s="21" t="s">
        <v>10</v>
      </c>
    </row>
    <row r="49" spans="1:7" x14ac:dyDescent="0.25">
      <c r="A49" s="1" t="s">
        <v>42</v>
      </c>
      <c r="B49" s="13" t="s">
        <v>32</v>
      </c>
      <c r="C49" s="12">
        <v>0.24399999999999999</v>
      </c>
      <c r="D49" s="12">
        <v>0.40400000000000003</v>
      </c>
      <c r="E49" s="13" t="s">
        <v>44</v>
      </c>
      <c r="F49" s="12">
        <f>0.84-0.6</f>
        <v>0.24</v>
      </c>
      <c r="G49" s="21" t="s">
        <v>10</v>
      </c>
    </row>
    <row r="50" spans="1:7" x14ac:dyDescent="0.25">
      <c r="A50" s="1" t="s">
        <v>42</v>
      </c>
      <c r="B50" s="13" t="s">
        <v>20</v>
      </c>
      <c r="C50" s="12">
        <v>0.33</v>
      </c>
      <c r="D50" s="12">
        <v>0.54500000000000004</v>
      </c>
      <c r="E50" s="13" t="s">
        <v>146</v>
      </c>
      <c r="F50" s="12">
        <f>0.833-0.171-0.333</f>
        <v>0.3289999999999999</v>
      </c>
      <c r="G50" s="21" t="s">
        <v>10</v>
      </c>
    </row>
    <row r="51" spans="1:7" x14ac:dyDescent="0.25">
      <c r="A51" s="1" t="s">
        <v>42</v>
      </c>
      <c r="B51" s="13" t="s">
        <v>20</v>
      </c>
      <c r="C51" s="12">
        <v>0.73899999999999999</v>
      </c>
      <c r="D51" s="12">
        <v>0.96599999999999997</v>
      </c>
      <c r="E51" s="13" t="s">
        <v>153</v>
      </c>
      <c r="F51" s="12">
        <f>0.837-0.1</f>
        <v>0.73699999999999999</v>
      </c>
      <c r="G51" s="21" t="s">
        <v>10</v>
      </c>
    </row>
    <row r="52" spans="1:7" x14ac:dyDescent="0.25">
      <c r="A52" s="11" t="s">
        <v>45</v>
      </c>
      <c r="B52" s="9" t="s">
        <v>13</v>
      </c>
      <c r="C52" s="10">
        <v>0.09</v>
      </c>
      <c r="D52" s="10">
        <v>0.215</v>
      </c>
      <c r="E52" s="9" t="s">
        <v>46</v>
      </c>
      <c r="F52" s="10">
        <f>1.047-0.6-0.357</f>
        <v>8.9999999999999969E-2</v>
      </c>
      <c r="G52" s="21" t="s">
        <v>10</v>
      </c>
    </row>
    <row r="53" spans="1:7" x14ac:dyDescent="0.25">
      <c r="A53" s="11" t="s">
        <v>45</v>
      </c>
      <c r="B53" s="5" t="s">
        <v>32</v>
      </c>
      <c r="C53" s="4">
        <v>0.29799999999999999</v>
      </c>
      <c r="D53" s="4">
        <v>0.45800000000000002</v>
      </c>
      <c r="E53" s="5" t="s">
        <v>47</v>
      </c>
      <c r="F53" s="4">
        <f>0.851-0.556</f>
        <v>0.29499999999999993</v>
      </c>
      <c r="G53" s="21" t="s">
        <v>10</v>
      </c>
    </row>
    <row r="54" spans="1:7" x14ac:dyDescent="0.25">
      <c r="A54" s="1" t="s">
        <v>48</v>
      </c>
      <c r="B54" s="13" t="s">
        <v>20</v>
      </c>
      <c r="C54" s="12">
        <v>0.90100000000000002</v>
      </c>
      <c r="D54" s="12">
        <v>1.1279999999999999</v>
      </c>
      <c r="E54" s="13" t="s">
        <v>238</v>
      </c>
      <c r="F54" s="4">
        <v>0.84099999999999997</v>
      </c>
      <c r="G54" s="21" t="s">
        <v>10</v>
      </c>
    </row>
    <row r="55" spans="1:7" x14ac:dyDescent="0.25">
      <c r="A55" s="1" t="s">
        <v>48</v>
      </c>
      <c r="B55" s="13" t="s">
        <v>20</v>
      </c>
      <c r="C55" s="12">
        <v>0.88500000000000001</v>
      </c>
      <c r="D55" s="12">
        <v>1.1200000000000001</v>
      </c>
      <c r="E55" s="13" t="s">
        <v>239</v>
      </c>
      <c r="F55" s="4">
        <v>0.88500000000000001</v>
      </c>
      <c r="G55" s="21" t="s">
        <v>10</v>
      </c>
    </row>
    <row r="56" spans="1:7" x14ac:dyDescent="0.25">
      <c r="A56" s="8" t="s">
        <v>49</v>
      </c>
      <c r="B56" s="5" t="s">
        <v>143</v>
      </c>
      <c r="C56" s="4">
        <v>0.55600000000000005</v>
      </c>
      <c r="D56" s="4">
        <v>0.75600000000000001</v>
      </c>
      <c r="E56" s="5" t="s">
        <v>50</v>
      </c>
      <c r="F56" s="4">
        <f>0.73-0.453</f>
        <v>0.27699999999999997</v>
      </c>
      <c r="G56" s="21" t="s">
        <v>10</v>
      </c>
    </row>
    <row r="57" spans="1:7" x14ac:dyDescent="0.25">
      <c r="A57" s="8" t="s">
        <v>49</v>
      </c>
      <c r="B57" s="5" t="s">
        <v>20</v>
      </c>
      <c r="C57" s="4">
        <v>0.25700000000000001</v>
      </c>
      <c r="D57" s="4">
        <v>0.437</v>
      </c>
      <c r="E57" s="5" t="s">
        <v>51</v>
      </c>
      <c r="F57" s="4">
        <f>0.732-0.3-0.22</f>
        <v>0.21199999999999999</v>
      </c>
      <c r="G57" s="21" t="s">
        <v>10</v>
      </c>
    </row>
    <row r="58" spans="1:7" x14ac:dyDescent="0.25">
      <c r="A58" s="8" t="s">
        <v>49</v>
      </c>
      <c r="B58" s="5" t="s">
        <v>32</v>
      </c>
      <c r="C58" s="4">
        <v>0.27600000000000002</v>
      </c>
      <c r="D58" s="4">
        <v>0.436</v>
      </c>
      <c r="E58" s="5" t="s">
        <v>222</v>
      </c>
      <c r="F58" s="4">
        <f>0.736-0.51</f>
        <v>0.22599999999999998</v>
      </c>
      <c r="G58" s="21" t="s">
        <v>10</v>
      </c>
    </row>
    <row r="59" spans="1:7" x14ac:dyDescent="0.25">
      <c r="A59" s="8" t="s">
        <v>49</v>
      </c>
      <c r="B59" s="5" t="s">
        <v>20</v>
      </c>
      <c r="C59" s="4">
        <v>0.9</v>
      </c>
      <c r="D59" s="4">
        <v>1.1299999999999999</v>
      </c>
      <c r="E59" s="5" t="s">
        <v>223</v>
      </c>
      <c r="F59" s="4">
        <v>0.73299999999999998</v>
      </c>
      <c r="G59" s="21" t="s">
        <v>10</v>
      </c>
    </row>
    <row r="60" spans="1:7" x14ac:dyDescent="0.25">
      <c r="A60" s="8" t="s">
        <v>49</v>
      </c>
      <c r="B60" s="5" t="s">
        <v>20</v>
      </c>
      <c r="C60" s="4">
        <v>0.9</v>
      </c>
      <c r="D60" s="4">
        <v>1.1299999999999999</v>
      </c>
      <c r="E60" s="5" t="s">
        <v>241</v>
      </c>
      <c r="F60" s="4">
        <v>0.73299999999999998</v>
      </c>
      <c r="G60" s="21" t="s">
        <v>10</v>
      </c>
    </row>
    <row r="61" spans="1:7" x14ac:dyDescent="0.25">
      <c r="A61" s="8" t="s">
        <v>49</v>
      </c>
      <c r="B61" s="5" t="s">
        <v>20</v>
      </c>
      <c r="C61" s="4">
        <v>0.89500000000000002</v>
      </c>
      <c r="D61" s="4">
        <v>1.135</v>
      </c>
      <c r="E61" s="5" t="s">
        <v>285</v>
      </c>
      <c r="F61" s="4">
        <v>0.73099999999999998</v>
      </c>
      <c r="G61" s="21" t="s">
        <v>10</v>
      </c>
    </row>
    <row r="62" spans="1:7" x14ac:dyDescent="0.25">
      <c r="A62" s="8" t="s">
        <v>49</v>
      </c>
      <c r="B62" s="5" t="s">
        <v>20</v>
      </c>
      <c r="C62" s="4">
        <v>0.89500000000000002</v>
      </c>
      <c r="D62" s="4">
        <v>1.145</v>
      </c>
      <c r="E62" s="5" t="s">
        <v>288</v>
      </c>
      <c r="F62" s="4">
        <v>0.73199999999999998</v>
      </c>
      <c r="G62" s="21" t="s">
        <v>10</v>
      </c>
    </row>
    <row r="63" spans="1:7" x14ac:dyDescent="0.25">
      <c r="A63" s="37" t="s">
        <v>52</v>
      </c>
      <c r="B63" s="9" t="s">
        <v>20</v>
      </c>
      <c r="C63" s="10">
        <v>0.30599999999999999</v>
      </c>
      <c r="D63" s="10">
        <v>0.47199999999999998</v>
      </c>
      <c r="E63" s="9" t="s">
        <v>53</v>
      </c>
      <c r="F63" s="10">
        <f>0.767-0.5</f>
        <v>0.26700000000000002</v>
      </c>
      <c r="G63" s="21" t="s">
        <v>10</v>
      </c>
    </row>
    <row r="64" spans="1:7" x14ac:dyDescent="0.25">
      <c r="A64" s="37" t="s">
        <v>52</v>
      </c>
      <c r="B64" s="9" t="s">
        <v>20</v>
      </c>
      <c r="C64" s="10">
        <v>0.247</v>
      </c>
      <c r="D64" s="10">
        <v>0.372</v>
      </c>
      <c r="E64" s="9" t="s">
        <v>54</v>
      </c>
      <c r="F64" s="10">
        <f>0.754-0.536</f>
        <v>0.21799999999999997</v>
      </c>
      <c r="G64" s="21" t="s">
        <v>10</v>
      </c>
    </row>
    <row r="65" spans="1:7" x14ac:dyDescent="0.25">
      <c r="A65" s="37" t="s">
        <v>52</v>
      </c>
      <c r="B65" s="5" t="s">
        <v>20</v>
      </c>
      <c r="C65" s="4">
        <v>0.876</v>
      </c>
      <c r="D65" s="4">
        <v>1.0569999999999999</v>
      </c>
      <c r="E65" s="4" t="s">
        <v>55</v>
      </c>
      <c r="F65" s="4">
        <v>0.77600000000000002</v>
      </c>
      <c r="G65" s="21" t="s">
        <v>10</v>
      </c>
    </row>
    <row r="66" spans="1:7" x14ac:dyDescent="0.25">
      <c r="A66" s="37" t="s">
        <v>52</v>
      </c>
      <c r="B66" s="5" t="s">
        <v>20</v>
      </c>
      <c r="C66" s="4">
        <v>0.88900000000000001</v>
      </c>
      <c r="D66" s="4">
        <v>1.08</v>
      </c>
      <c r="E66" s="4" t="s">
        <v>56</v>
      </c>
      <c r="F66" s="4">
        <v>0.77100000000000002</v>
      </c>
      <c r="G66" s="21" t="s">
        <v>10</v>
      </c>
    </row>
    <row r="67" spans="1:7" x14ac:dyDescent="0.25">
      <c r="A67" s="1" t="s">
        <v>57</v>
      </c>
      <c r="B67" s="13" t="s">
        <v>20</v>
      </c>
      <c r="C67" s="12">
        <v>0.59499999999999997</v>
      </c>
      <c r="D67" s="12">
        <v>0.84199999999999997</v>
      </c>
      <c r="E67" s="13" t="s">
        <v>58</v>
      </c>
      <c r="F67" s="12">
        <f>0.764-0.272</f>
        <v>0.49199999999999999</v>
      </c>
      <c r="G67" s="21" t="s">
        <v>10</v>
      </c>
    </row>
    <row r="68" spans="1:7" x14ac:dyDescent="0.25">
      <c r="A68" s="1" t="s">
        <v>57</v>
      </c>
      <c r="B68" s="13" t="s">
        <v>20</v>
      </c>
      <c r="C68" s="12">
        <v>0.432</v>
      </c>
      <c r="D68" s="12">
        <v>0.68200000000000005</v>
      </c>
      <c r="E68" s="13" t="s">
        <v>59</v>
      </c>
      <c r="F68" s="12">
        <f>0.757-0.4</f>
        <v>0.35699999999999998</v>
      </c>
      <c r="G68" s="21" t="s">
        <v>10</v>
      </c>
    </row>
    <row r="69" spans="1:7" x14ac:dyDescent="0.25">
      <c r="A69" s="1" t="s">
        <v>57</v>
      </c>
      <c r="B69" s="13" t="s">
        <v>20</v>
      </c>
      <c r="C69" s="12">
        <v>0.91800000000000004</v>
      </c>
      <c r="D69" s="12">
        <v>1.111</v>
      </c>
      <c r="E69" s="13" t="s">
        <v>249</v>
      </c>
      <c r="F69" s="12">
        <v>0.75700000000000001</v>
      </c>
      <c r="G69" s="21" t="s">
        <v>10</v>
      </c>
    </row>
    <row r="70" spans="1:7" x14ac:dyDescent="0.25">
      <c r="A70" s="1" t="s">
        <v>57</v>
      </c>
      <c r="B70" s="13" t="s">
        <v>20</v>
      </c>
      <c r="C70" s="12">
        <v>0.93600000000000005</v>
      </c>
      <c r="D70" s="12">
        <v>1.1259999999999999</v>
      </c>
      <c r="E70" s="13" t="s">
        <v>250</v>
      </c>
      <c r="F70" s="12">
        <v>0.77100000000000002</v>
      </c>
      <c r="G70" s="21" t="s">
        <v>10</v>
      </c>
    </row>
    <row r="71" spans="1:7" ht="15" customHeight="1" x14ac:dyDescent="0.25">
      <c r="A71" s="17" t="s">
        <v>60</v>
      </c>
      <c r="B71" s="13" t="s">
        <v>20</v>
      </c>
      <c r="C71" s="4">
        <v>0.55300000000000005</v>
      </c>
      <c r="D71" s="4">
        <v>0.78200000000000003</v>
      </c>
      <c r="E71" s="5" t="s">
        <v>160</v>
      </c>
      <c r="F71" s="4">
        <f>0.725-0.28</f>
        <v>0.44499999999999995</v>
      </c>
      <c r="G71" s="21" t="s">
        <v>10</v>
      </c>
    </row>
    <row r="72" spans="1:7" ht="15" customHeight="1" x14ac:dyDescent="0.25">
      <c r="A72" s="17" t="s">
        <v>60</v>
      </c>
      <c r="B72" s="13" t="s">
        <v>20</v>
      </c>
      <c r="C72" s="4">
        <v>0.58599999999999997</v>
      </c>
      <c r="D72" s="4">
        <v>0.82199999999999995</v>
      </c>
      <c r="E72" s="5" t="s">
        <v>161</v>
      </c>
      <c r="F72" s="4">
        <f>0.725-0.25</f>
        <v>0.47499999999999998</v>
      </c>
      <c r="G72" s="21" t="s">
        <v>10</v>
      </c>
    </row>
    <row r="73" spans="1:7" ht="15" customHeight="1" x14ac:dyDescent="0.25">
      <c r="A73" s="17" t="s">
        <v>60</v>
      </c>
      <c r="B73" s="13" t="s">
        <v>20</v>
      </c>
      <c r="C73" s="4">
        <v>0.49399999999999999</v>
      </c>
      <c r="D73" s="4">
        <v>0.71799999999999997</v>
      </c>
      <c r="E73" s="5" t="s">
        <v>162</v>
      </c>
      <c r="F73" s="4">
        <f>0.725-0.33</f>
        <v>0.39499999999999996</v>
      </c>
      <c r="G73" s="21" t="s">
        <v>10</v>
      </c>
    </row>
    <row r="74" spans="1:7" ht="15" customHeight="1" x14ac:dyDescent="0.25">
      <c r="A74" s="17" t="s">
        <v>60</v>
      </c>
      <c r="B74" s="13" t="s">
        <v>20</v>
      </c>
      <c r="C74" s="4">
        <v>0.42488668555240799</v>
      </c>
      <c r="D74" s="4">
        <v>0.65488668555240803</v>
      </c>
      <c r="E74" s="5" t="s">
        <v>247</v>
      </c>
      <c r="F74" s="4">
        <v>0.33</v>
      </c>
      <c r="G74" s="21" t="s">
        <v>10</v>
      </c>
    </row>
    <row r="75" spans="1:7" ht="15" customHeight="1" x14ac:dyDescent="0.25">
      <c r="A75" s="17" t="s">
        <v>60</v>
      </c>
      <c r="B75" s="13" t="s">
        <v>32</v>
      </c>
      <c r="C75" s="4">
        <v>0.31900000000000001</v>
      </c>
      <c r="D75" s="4">
        <v>0.47899999999999998</v>
      </c>
      <c r="E75" s="5" t="s">
        <v>246</v>
      </c>
      <c r="F75" s="4">
        <f>0.708-0.46</f>
        <v>0.24799999999999994</v>
      </c>
      <c r="G75" s="21" t="s">
        <v>10</v>
      </c>
    </row>
    <row r="76" spans="1:7" ht="15" customHeight="1" x14ac:dyDescent="0.25">
      <c r="A76" s="17" t="s">
        <v>60</v>
      </c>
      <c r="B76" s="13" t="s">
        <v>20</v>
      </c>
      <c r="C76" s="4">
        <v>0.91200000000000003</v>
      </c>
      <c r="D76" s="4">
        <v>1.103</v>
      </c>
      <c r="E76" s="5" t="s">
        <v>248</v>
      </c>
      <c r="F76" s="4">
        <v>0.70799999999999996</v>
      </c>
      <c r="G76" s="21" t="s">
        <v>10</v>
      </c>
    </row>
    <row r="77" spans="1:7" x14ac:dyDescent="0.25">
      <c r="A77" s="17" t="s">
        <v>61</v>
      </c>
      <c r="B77" s="5" t="s">
        <v>20</v>
      </c>
      <c r="C77" s="4">
        <v>0.55300000000000005</v>
      </c>
      <c r="D77" s="4">
        <v>0.73699999999999999</v>
      </c>
      <c r="E77" s="5" t="s">
        <v>62</v>
      </c>
      <c r="F77" s="4">
        <f>0.723-0.301</f>
        <v>0.42199999999999999</v>
      </c>
      <c r="G77" s="15" t="s">
        <v>10</v>
      </c>
    </row>
    <row r="78" spans="1:7" x14ac:dyDescent="0.25">
      <c r="A78" s="17" t="s">
        <v>61</v>
      </c>
      <c r="B78" s="5" t="s">
        <v>20</v>
      </c>
      <c r="C78" s="4">
        <v>0.59099999999999997</v>
      </c>
      <c r="D78" s="4">
        <v>0.78700000000000003</v>
      </c>
      <c r="E78" s="4" t="s">
        <v>63</v>
      </c>
      <c r="F78" s="4">
        <f>0.694-0.247</f>
        <v>0.44699999999999995</v>
      </c>
      <c r="G78" s="15" t="s">
        <v>10</v>
      </c>
    </row>
    <row r="79" spans="1:7" x14ac:dyDescent="0.25">
      <c r="A79" s="17" t="s">
        <v>61</v>
      </c>
      <c r="B79" s="5" t="s">
        <v>20</v>
      </c>
      <c r="C79" s="4">
        <v>0.93300000000000005</v>
      </c>
      <c r="D79" s="4">
        <v>1.1599999999999999</v>
      </c>
      <c r="E79" s="4" t="s">
        <v>224</v>
      </c>
      <c r="F79" s="4">
        <v>0.70599999999999996</v>
      </c>
      <c r="G79" s="15" t="s">
        <v>10</v>
      </c>
    </row>
    <row r="80" spans="1:7" x14ac:dyDescent="0.25">
      <c r="A80" s="17" t="s">
        <v>61</v>
      </c>
      <c r="B80" s="5" t="s">
        <v>20</v>
      </c>
      <c r="C80" s="4">
        <v>0.19900000000000001</v>
      </c>
      <c r="D80" s="4">
        <v>0.46899999999999997</v>
      </c>
      <c r="E80" s="4" t="s">
        <v>225</v>
      </c>
      <c r="F80" s="4">
        <f>0.732-0.58</f>
        <v>0.15200000000000002</v>
      </c>
      <c r="G80" s="15" t="s">
        <v>10</v>
      </c>
    </row>
    <row r="81" spans="1:1018" x14ac:dyDescent="0.25">
      <c r="A81" s="17" t="s">
        <v>61</v>
      </c>
      <c r="B81" s="5" t="s">
        <v>20</v>
      </c>
      <c r="C81" s="4">
        <v>0.92900000000000005</v>
      </c>
      <c r="D81" s="4">
        <v>1.1879999999999999</v>
      </c>
      <c r="E81" s="4" t="s">
        <v>227</v>
      </c>
      <c r="F81" s="4">
        <v>0.70499999999999996</v>
      </c>
      <c r="G81" s="15" t="s">
        <v>10</v>
      </c>
    </row>
    <row r="82" spans="1:1018" x14ac:dyDescent="0.25">
      <c r="A82" s="17" t="s">
        <v>61</v>
      </c>
      <c r="B82" s="5" t="s">
        <v>20</v>
      </c>
      <c r="C82" s="4">
        <v>0.93100000000000005</v>
      </c>
      <c r="D82" s="4">
        <v>1.214</v>
      </c>
      <c r="E82" s="4" t="s">
        <v>255</v>
      </c>
      <c r="F82" s="4">
        <v>0.70699999999999996</v>
      </c>
      <c r="G82" s="15" t="s">
        <v>10</v>
      </c>
    </row>
    <row r="83" spans="1:1018" x14ac:dyDescent="0.25">
      <c r="A83" s="1" t="s">
        <v>64</v>
      </c>
      <c r="B83" s="18" t="s">
        <v>13</v>
      </c>
      <c r="C83" s="12">
        <v>7.3999999999999996E-2</v>
      </c>
      <c r="D83" s="12">
        <v>0.19900000000000001</v>
      </c>
      <c r="E83" s="13" t="s">
        <v>65</v>
      </c>
      <c r="F83" s="12">
        <f>0.636-0.48-0.072-0.025-0.01</f>
        <v>4.900000000000003E-2</v>
      </c>
      <c r="G83" s="21" t="s">
        <v>10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  <c r="TI83" s="7"/>
      <c r="TJ83" s="7"/>
      <c r="TK83" s="7"/>
      <c r="TL83" s="7"/>
      <c r="TM83" s="7"/>
      <c r="TN83" s="7"/>
      <c r="TO83" s="7"/>
      <c r="TP83" s="7"/>
      <c r="TQ83" s="7"/>
      <c r="TR83" s="7"/>
      <c r="TS83" s="7"/>
      <c r="TT83" s="7"/>
      <c r="TU83" s="7"/>
      <c r="TV83" s="7"/>
      <c r="TW83" s="7"/>
      <c r="TX83" s="7"/>
      <c r="TY83" s="7"/>
      <c r="TZ83" s="7"/>
      <c r="UA83" s="7"/>
      <c r="UB83" s="7"/>
      <c r="UC83" s="7"/>
      <c r="UD83" s="7"/>
      <c r="UE83" s="7"/>
      <c r="UF83" s="7"/>
      <c r="UG83" s="7"/>
      <c r="UH83" s="7"/>
      <c r="UI83" s="7"/>
      <c r="UJ83" s="7"/>
      <c r="UK83" s="7"/>
      <c r="UL83" s="7"/>
      <c r="UM83" s="7"/>
      <c r="UN83" s="7"/>
      <c r="UO83" s="7"/>
      <c r="UP83" s="7"/>
      <c r="UQ83" s="7"/>
      <c r="UR83" s="7"/>
      <c r="US83" s="7"/>
      <c r="UT83" s="7"/>
      <c r="UU83" s="7"/>
      <c r="UV83" s="7"/>
      <c r="UW83" s="7"/>
      <c r="UX83" s="7"/>
      <c r="UY83" s="7"/>
      <c r="UZ83" s="7"/>
      <c r="VA83" s="7"/>
      <c r="VB83" s="7"/>
      <c r="VC83" s="7"/>
      <c r="VD83" s="7"/>
      <c r="VE83" s="7"/>
      <c r="VF83" s="7"/>
      <c r="VG83" s="7"/>
      <c r="VH83" s="7"/>
      <c r="VI83" s="7"/>
      <c r="VJ83" s="7"/>
      <c r="VK83" s="7"/>
      <c r="VL83" s="7"/>
      <c r="VM83" s="7"/>
      <c r="VN83" s="7"/>
      <c r="VO83" s="7"/>
      <c r="VP83" s="7"/>
      <c r="VQ83" s="7"/>
      <c r="VR83" s="7"/>
      <c r="VS83" s="7"/>
      <c r="VT83" s="7"/>
      <c r="VU83" s="7"/>
      <c r="VV83" s="7"/>
      <c r="VW83" s="7"/>
      <c r="VX83" s="7"/>
      <c r="VY83" s="7"/>
      <c r="VZ83" s="7"/>
      <c r="WA83" s="7"/>
      <c r="WB83" s="7"/>
      <c r="WC83" s="7"/>
      <c r="WD83" s="7"/>
      <c r="WE83" s="7"/>
      <c r="WF83" s="7"/>
      <c r="WG83" s="7"/>
      <c r="WH83" s="7"/>
      <c r="WI83" s="7"/>
      <c r="WJ83" s="7"/>
      <c r="WK83" s="7"/>
      <c r="WL83" s="7"/>
      <c r="WM83" s="7"/>
      <c r="WN83" s="7"/>
      <c r="WO83" s="7"/>
      <c r="WP83" s="7"/>
      <c r="WQ83" s="7"/>
      <c r="WR83" s="7"/>
      <c r="WS83" s="7"/>
      <c r="WT83" s="7"/>
      <c r="WU83" s="7"/>
      <c r="WV83" s="7"/>
      <c r="WW83" s="7"/>
      <c r="WX83" s="7"/>
      <c r="WY83" s="7"/>
      <c r="WZ83" s="7"/>
      <c r="XA83" s="7"/>
      <c r="XB83" s="7"/>
      <c r="XC83" s="7"/>
      <c r="XD83" s="7"/>
      <c r="XE83" s="7"/>
      <c r="XF83" s="7"/>
      <c r="XG83" s="7"/>
      <c r="XH83" s="7"/>
      <c r="XI83" s="7"/>
      <c r="XJ83" s="7"/>
      <c r="XK83" s="7"/>
      <c r="XL83" s="7"/>
      <c r="XM83" s="7"/>
      <c r="XN83" s="7"/>
      <c r="XO83" s="7"/>
      <c r="XP83" s="7"/>
      <c r="XQ83" s="7"/>
      <c r="XR83" s="7"/>
      <c r="XS83" s="7"/>
      <c r="XT83" s="7"/>
      <c r="XU83" s="7"/>
      <c r="XV83" s="7"/>
      <c r="XW83" s="7"/>
      <c r="XX83" s="7"/>
      <c r="XY83" s="7"/>
      <c r="XZ83" s="7"/>
      <c r="YA83" s="7"/>
      <c r="YB83" s="7"/>
      <c r="YC83" s="7"/>
      <c r="YD83" s="7"/>
      <c r="YE83" s="7"/>
      <c r="YF83" s="7"/>
      <c r="YG83" s="7"/>
      <c r="YH83" s="7"/>
      <c r="YI83" s="7"/>
      <c r="YJ83" s="7"/>
      <c r="YK83" s="7"/>
      <c r="YL83" s="7"/>
      <c r="YM83" s="7"/>
      <c r="YN83" s="7"/>
      <c r="YO83" s="7"/>
      <c r="YP83" s="7"/>
      <c r="YQ83" s="7"/>
      <c r="YR83" s="7"/>
      <c r="YS83" s="7"/>
      <c r="YT83" s="7"/>
      <c r="YU83" s="7"/>
      <c r="YV83" s="7"/>
      <c r="YW83" s="7"/>
      <c r="YX83" s="7"/>
      <c r="YY83" s="7"/>
      <c r="YZ83" s="7"/>
      <c r="ZA83" s="7"/>
      <c r="ZB83" s="7"/>
      <c r="ZC83" s="7"/>
      <c r="ZD83" s="7"/>
      <c r="ZE83" s="7"/>
      <c r="ZF83" s="7"/>
      <c r="ZG83" s="7"/>
      <c r="ZH83" s="7"/>
      <c r="ZI83" s="7"/>
      <c r="ZJ83" s="7"/>
      <c r="ZK83" s="7"/>
      <c r="ZL83" s="7"/>
      <c r="ZM83" s="7"/>
      <c r="ZN83" s="7"/>
      <c r="ZO83" s="7"/>
      <c r="ZP83" s="7"/>
      <c r="ZQ83" s="7"/>
      <c r="ZR83" s="7"/>
      <c r="ZS83" s="7"/>
      <c r="ZT83" s="7"/>
      <c r="ZU83" s="7"/>
      <c r="ZV83" s="7"/>
      <c r="ZW83" s="7"/>
      <c r="ZX83" s="7"/>
      <c r="ZY83" s="7"/>
      <c r="ZZ83" s="7"/>
      <c r="AAA83" s="7"/>
      <c r="AAB83" s="7"/>
      <c r="AAC83" s="7"/>
      <c r="AAD83" s="7"/>
      <c r="AAE83" s="7"/>
      <c r="AAF83" s="7"/>
      <c r="AAG83" s="7"/>
      <c r="AAH83" s="7"/>
      <c r="AAI83" s="7"/>
      <c r="AAJ83" s="7"/>
      <c r="AAK83" s="7"/>
      <c r="AAL83" s="7"/>
      <c r="AAM83" s="7"/>
      <c r="AAN83" s="7"/>
      <c r="AAO83" s="7"/>
      <c r="AAP83" s="7"/>
      <c r="AAQ83" s="7"/>
      <c r="AAR83" s="7"/>
      <c r="AAS83" s="7"/>
      <c r="AAT83" s="7"/>
      <c r="AAU83" s="7"/>
      <c r="AAV83" s="7"/>
      <c r="AAW83" s="7"/>
      <c r="AAX83" s="7"/>
      <c r="AAY83" s="7"/>
      <c r="AAZ83" s="7"/>
      <c r="ABA83" s="7"/>
      <c r="ABB83" s="7"/>
      <c r="ABC83" s="7"/>
      <c r="ABD83" s="7"/>
      <c r="ABE83" s="7"/>
      <c r="ABF83" s="7"/>
      <c r="ABG83" s="7"/>
      <c r="ABH83" s="7"/>
      <c r="ABI83" s="7"/>
      <c r="ABJ83" s="7"/>
      <c r="ABK83" s="7"/>
      <c r="ABL83" s="7"/>
      <c r="ABM83" s="7"/>
      <c r="ABN83" s="7"/>
      <c r="ABO83" s="7"/>
      <c r="ABP83" s="7"/>
      <c r="ABQ83" s="7"/>
      <c r="ABR83" s="7"/>
      <c r="ABS83" s="7"/>
      <c r="ABT83" s="7"/>
      <c r="ABU83" s="7"/>
      <c r="ABV83" s="7"/>
      <c r="ABW83" s="7"/>
      <c r="ABX83" s="7"/>
      <c r="ABY83" s="7"/>
      <c r="ABZ83" s="7"/>
      <c r="ACA83" s="7"/>
      <c r="ACB83" s="7"/>
      <c r="ACC83" s="7"/>
      <c r="ACD83" s="7"/>
      <c r="ACE83" s="7"/>
      <c r="ACF83" s="7"/>
      <c r="ACG83" s="7"/>
      <c r="ACH83" s="7"/>
      <c r="ACI83" s="7"/>
      <c r="ACJ83" s="7"/>
      <c r="ACK83" s="7"/>
      <c r="ACL83" s="7"/>
      <c r="ACM83" s="7"/>
      <c r="ACN83" s="7"/>
      <c r="ACO83" s="7"/>
      <c r="ACP83" s="7"/>
      <c r="ACQ83" s="7"/>
      <c r="ACR83" s="7"/>
      <c r="ACS83" s="7"/>
      <c r="ACT83" s="7"/>
      <c r="ACU83" s="7"/>
      <c r="ACV83" s="7"/>
      <c r="ACW83" s="7"/>
      <c r="ACX83" s="7"/>
      <c r="ACY83" s="7"/>
      <c r="ACZ83" s="7"/>
      <c r="ADA83" s="7"/>
      <c r="ADB83" s="7"/>
      <c r="ADC83" s="7"/>
      <c r="ADD83" s="7"/>
      <c r="ADE83" s="7"/>
      <c r="ADF83" s="7"/>
      <c r="ADG83" s="7"/>
      <c r="ADH83" s="7"/>
      <c r="ADI83" s="7"/>
      <c r="ADJ83" s="7"/>
      <c r="ADK83" s="7"/>
      <c r="ADL83" s="7"/>
      <c r="ADM83" s="7"/>
      <c r="ADN83" s="7"/>
      <c r="ADO83" s="7"/>
      <c r="ADP83" s="7"/>
      <c r="ADQ83" s="7"/>
      <c r="ADR83" s="7"/>
      <c r="ADS83" s="7"/>
      <c r="ADT83" s="7"/>
      <c r="ADU83" s="7"/>
      <c r="ADV83" s="7"/>
      <c r="ADW83" s="7"/>
      <c r="ADX83" s="7"/>
      <c r="ADY83" s="7"/>
      <c r="ADZ83" s="7"/>
      <c r="AEA83" s="7"/>
      <c r="AEB83" s="7"/>
      <c r="AEC83" s="7"/>
      <c r="AED83" s="7"/>
      <c r="AEE83" s="7"/>
      <c r="AEF83" s="7"/>
      <c r="AEG83" s="7"/>
      <c r="AEH83" s="7"/>
      <c r="AEI83" s="7"/>
      <c r="AEJ83" s="7"/>
      <c r="AEK83" s="7"/>
      <c r="AEL83" s="7"/>
      <c r="AEM83" s="7"/>
      <c r="AEN83" s="7"/>
      <c r="AEO83" s="7"/>
      <c r="AEP83" s="7"/>
      <c r="AEQ83" s="7"/>
      <c r="AER83" s="7"/>
      <c r="AES83" s="7"/>
      <c r="AET83" s="7"/>
      <c r="AEU83" s="7"/>
      <c r="AEV83" s="7"/>
      <c r="AEW83" s="7"/>
      <c r="AEX83" s="7"/>
      <c r="AEY83" s="7"/>
      <c r="AEZ83" s="7"/>
      <c r="AFA83" s="7"/>
      <c r="AFB83" s="7"/>
      <c r="AFC83" s="7"/>
      <c r="AFD83" s="7"/>
      <c r="AFE83" s="7"/>
      <c r="AFF83" s="7"/>
      <c r="AFG83" s="7"/>
      <c r="AFH83" s="7"/>
      <c r="AFI83" s="7"/>
      <c r="AFJ83" s="7"/>
      <c r="AFK83" s="7"/>
      <c r="AFL83" s="7"/>
      <c r="AFM83" s="7"/>
      <c r="AFN83" s="7"/>
      <c r="AFO83" s="7"/>
      <c r="AFP83" s="7"/>
      <c r="AFQ83" s="7"/>
      <c r="AFR83" s="7"/>
      <c r="AFS83" s="7"/>
      <c r="AFT83" s="7"/>
      <c r="AFU83" s="7"/>
      <c r="AFV83" s="7"/>
      <c r="AFW83" s="7"/>
      <c r="AFX83" s="7"/>
      <c r="AFY83" s="7"/>
      <c r="AFZ83" s="7"/>
      <c r="AGA83" s="7"/>
      <c r="AGB83" s="7"/>
      <c r="AGC83" s="7"/>
      <c r="AGD83" s="7"/>
      <c r="AGE83" s="7"/>
      <c r="AGF83" s="7"/>
      <c r="AGG83" s="7"/>
      <c r="AGH83" s="7"/>
      <c r="AGI83" s="7"/>
      <c r="AGJ83" s="7"/>
      <c r="AGK83" s="7"/>
      <c r="AGL83" s="7"/>
      <c r="AGM83" s="7"/>
      <c r="AGN83" s="7"/>
      <c r="AGO83" s="7"/>
      <c r="AGP83" s="7"/>
      <c r="AGQ83" s="7"/>
      <c r="AGR83" s="7"/>
      <c r="AGS83" s="7"/>
      <c r="AGT83" s="7"/>
      <c r="AGU83" s="7"/>
      <c r="AGV83" s="7"/>
      <c r="AGW83" s="7"/>
      <c r="AGX83" s="7"/>
      <c r="AGY83" s="7"/>
      <c r="AGZ83" s="7"/>
      <c r="AHA83" s="7"/>
      <c r="AHB83" s="7"/>
      <c r="AHC83" s="7"/>
      <c r="AHD83" s="7"/>
      <c r="AHE83" s="7"/>
      <c r="AHF83" s="7"/>
      <c r="AHG83" s="7"/>
      <c r="AHH83" s="7"/>
      <c r="AHI83" s="7"/>
      <c r="AHJ83" s="7"/>
      <c r="AHK83" s="7"/>
      <c r="AHL83" s="7"/>
      <c r="AHM83" s="7"/>
      <c r="AHN83" s="7"/>
      <c r="AHO83" s="7"/>
      <c r="AHP83" s="7"/>
      <c r="AHQ83" s="7"/>
      <c r="AHR83" s="7"/>
      <c r="AHS83" s="7"/>
      <c r="AHT83" s="7"/>
      <c r="AHU83" s="7"/>
      <c r="AHV83" s="7"/>
      <c r="AHW83" s="7"/>
      <c r="AHX83" s="7"/>
      <c r="AHY83" s="7"/>
      <c r="AHZ83" s="7"/>
      <c r="AIA83" s="7"/>
      <c r="AIB83" s="7"/>
      <c r="AIC83" s="7"/>
      <c r="AID83" s="7"/>
      <c r="AIE83" s="7"/>
      <c r="AIF83" s="7"/>
      <c r="AIG83" s="7"/>
      <c r="AIH83" s="7"/>
      <c r="AII83" s="7"/>
      <c r="AIJ83" s="7"/>
      <c r="AIK83" s="7"/>
      <c r="AIL83" s="7"/>
      <c r="AIM83" s="7"/>
      <c r="AIN83" s="7"/>
      <c r="AIO83" s="7"/>
      <c r="AIP83" s="7"/>
      <c r="AIQ83" s="7"/>
      <c r="AIR83" s="7"/>
      <c r="AIS83" s="7"/>
      <c r="AIT83" s="7"/>
      <c r="AIU83" s="7"/>
      <c r="AIV83" s="7"/>
      <c r="AIW83" s="7"/>
      <c r="AIX83" s="7"/>
      <c r="AIY83" s="7"/>
      <c r="AIZ83" s="7"/>
      <c r="AJA83" s="7"/>
      <c r="AJB83" s="7"/>
      <c r="AJC83" s="7"/>
      <c r="AJD83" s="7"/>
      <c r="AJE83" s="7"/>
      <c r="AJF83" s="7"/>
      <c r="AJG83" s="7"/>
      <c r="AJH83" s="7"/>
      <c r="AJI83" s="7"/>
      <c r="AJJ83" s="7"/>
      <c r="AJK83" s="7"/>
      <c r="AJL83" s="7"/>
      <c r="AJM83" s="7"/>
      <c r="AJN83" s="7"/>
      <c r="AJO83" s="7"/>
      <c r="AJP83" s="7"/>
      <c r="AJQ83" s="7"/>
      <c r="AJR83" s="7"/>
      <c r="AJS83" s="7"/>
      <c r="AJT83" s="7"/>
      <c r="AJU83" s="7"/>
      <c r="AJV83" s="7"/>
      <c r="AJW83" s="7"/>
      <c r="AJX83" s="7"/>
      <c r="AJY83" s="7"/>
      <c r="AJZ83" s="7"/>
      <c r="AKA83" s="7"/>
      <c r="AKB83" s="7"/>
      <c r="AKC83" s="7"/>
      <c r="AKD83" s="7"/>
      <c r="AKE83" s="7"/>
      <c r="AKF83" s="7"/>
      <c r="AKG83" s="7"/>
      <c r="AKH83" s="7"/>
      <c r="AKI83" s="7"/>
      <c r="AKJ83" s="7"/>
      <c r="AKK83" s="7"/>
      <c r="AKL83" s="7"/>
      <c r="AKM83" s="7"/>
      <c r="AKN83" s="7"/>
      <c r="AKO83" s="7"/>
      <c r="AKP83" s="7"/>
      <c r="AKQ83" s="7"/>
      <c r="AKR83" s="7"/>
      <c r="AKS83" s="7"/>
      <c r="AKT83" s="7"/>
      <c r="AKU83" s="7"/>
      <c r="AKV83" s="7"/>
      <c r="AKW83" s="7"/>
      <c r="AKX83" s="7"/>
      <c r="AKY83" s="7"/>
      <c r="AKZ83" s="7"/>
      <c r="ALA83" s="7"/>
      <c r="ALB83" s="7"/>
      <c r="ALC83" s="7"/>
      <c r="ALD83" s="7"/>
      <c r="ALE83" s="7"/>
      <c r="ALF83" s="7"/>
      <c r="ALG83" s="7"/>
      <c r="ALH83" s="7"/>
      <c r="ALI83" s="7"/>
      <c r="ALJ83" s="7"/>
      <c r="ALK83" s="7"/>
      <c r="ALL83" s="7"/>
      <c r="ALM83" s="7"/>
      <c r="ALN83" s="7"/>
      <c r="ALO83" s="7"/>
      <c r="ALP83" s="7"/>
      <c r="ALQ83" s="7"/>
      <c r="ALR83" s="7"/>
      <c r="ALS83" s="7"/>
      <c r="ALT83" s="7"/>
      <c r="ALU83" s="7"/>
      <c r="ALV83" s="7"/>
      <c r="ALW83" s="7"/>
      <c r="ALX83" s="7"/>
      <c r="ALY83" s="7"/>
      <c r="ALZ83" s="7"/>
      <c r="AMA83" s="7"/>
      <c r="AMB83" s="7"/>
      <c r="AMC83" s="7"/>
      <c r="AMD83" s="7"/>
    </row>
    <row r="84" spans="1:1018" x14ac:dyDescent="0.25">
      <c r="A84" s="1" t="s">
        <v>64</v>
      </c>
      <c r="B84" s="22" t="s">
        <v>32</v>
      </c>
      <c r="C84" s="23">
        <v>0.58699999999999997</v>
      </c>
      <c r="D84" s="23">
        <v>0.747</v>
      </c>
      <c r="E84" s="24" t="s">
        <v>284</v>
      </c>
      <c r="F84" s="23">
        <f>0.656-0.265</f>
        <v>0.39100000000000001</v>
      </c>
      <c r="G84" s="21" t="s">
        <v>10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</row>
    <row r="85" spans="1:1018" x14ac:dyDescent="0.25">
      <c r="A85" s="1" t="s">
        <v>64</v>
      </c>
      <c r="B85" s="18" t="s">
        <v>20</v>
      </c>
      <c r="C85" s="12">
        <v>0.46200000000000002</v>
      </c>
      <c r="D85" s="12">
        <v>0.622</v>
      </c>
      <c r="E85" s="13" t="s">
        <v>156</v>
      </c>
      <c r="F85" s="12">
        <f>0.654-0.344</f>
        <v>0.31000000000000005</v>
      </c>
      <c r="G85" s="21" t="s">
        <v>10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</row>
    <row r="86" spans="1:1018" x14ac:dyDescent="0.25">
      <c r="A86" s="1" t="s">
        <v>64</v>
      </c>
      <c r="B86" s="18" t="s">
        <v>20</v>
      </c>
      <c r="C86" s="12">
        <v>0.26100000000000001</v>
      </c>
      <c r="D86" s="12">
        <v>0.42599999999999999</v>
      </c>
      <c r="E86" s="13" t="s">
        <v>157</v>
      </c>
      <c r="F86" s="12">
        <f>0.66-0.485</f>
        <v>0.17500000000000004</v>
      </c>
      <c r="G86" s="21" t="s">
        <v>10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</row>
    <row r="87" spans="1:1018" x14ac:dyDescent="0.25">
      <c r="A87" s="1" t="s">
        <v>64</v>
      </c>
      <c r="B87" s="18" t="s">
        <v>147</v>
      </c>
      <c r="C87" s="12">
        <v>1.175</v>
      </c>
      <c r="D87" s="12">
        <v>1.5</v>
      </c>
      <c r="E87" s="13" t="s">
        <v>302</v>
      </c>
      <c r="F87" s="12">
        <v>0.79900000000000004</v>
      </c>
      <c r="G87" s="21" t="s">
        <v>10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7"/>
      <c r="AMC87" s="7"/>
      <c r="AMD87" s="7"/>
    </row>
    <row r="88" spans="1:1018" x14ac:dyDescent="0.25">
      <c r="A88" s="1" t="s">
        <v>64</v>
      </c>
      <c r="B88" s="18" t="s">
        <v>147</v>
      </c>
      <c r="C88" s="12">
        <v>1.2849999999999999</v>
      </c>
      <c r="D88" s="12">
        <v>1.62</v>
      </c>
      <c r="E88" s="13" t="s">
        <v>303</v>
      </c>
      <c r="F88" s="12">
        <v>0.872</v>
      </c>
      <c r="G88" s="21" t="s">
        <v>10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</row>
    <row r="89" spans="1:1018" x14ac:dyDescent="0.25">
      <c r="A89" s="1" t="s">
        <v>66</v>
      </c>
      <c r="B89" s="13" t="s">
        <v>20</v>
      </c>
      <c r="C89" s="10">
        <v>0.749</v>
      </c>
      <c r="D89" s="10">
        <v>0.99299999999999999</v>
      </c>
      <c r="E89" s="9" t="s">
        <v>201</v>
      </c>
      <c r="F89" s="10">
        <f>0.634-0.15</f>
        <v>0.48399999999999999</v>
      </c>
      <c r="G89" s="21" t="s">
        <v>10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</row>
    <row r="90" spans="1:1018" x14ac:dyDescent="0.25">
      <c r="A90" s="1" t="s">
        <v>66</v>
      </c>
      <c r="B90" s="13" t="s">
        <v>20</v>
      </c>
      <c r="C90" s="10">
        <v>1.01</v>
      </c>
      <c r="D90" s="10">
        <v>1.2250000000000001</v>
      </c>
      <c r="E90" s="9" t="s">
        <v>205</v>
      </c>
      <c r="F90" s="10">
        <v>0.63300000000000001</v>
      </c>
      <c r="G90" s="21" t="s">
        <v>10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</row>
    <row r="91" spans="1:1018" x14ac:dyDescent="0.25">
      <c r="A91" s="1" t="s">
        <v>66</v>
      </c>
      <c r="B91" s="13" t="s">
        <v>20</v>
      </c>
      <c r="C91" s="10">
        <v>0.97799999999999998</v>
      </c>
      <c r="D91" s="10">
        <v>1.198</v>
      </c>
      <c r="E91" s="9" t="s">
        <v>206</v>
      </c>
      <c r="F91" s="10">
        <v>0.63800000000000001</v>
      </c>
      <c r="G91" s="21" t="s">
        <v>10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7"/>
      <c r="AMC91" s="7"/>
      <c r="AMD91" s="7"/>
    </row>
    <row r="92" spans="1:1018" x14ac:dyDescent="0.25">
      <c r="A92" s="1" t="s">
        <v>66</v>
      </c>
      <c r="B92" s="13" t="s">
        <v>20</v>
      </c>
      <c r="C92" s="10">
        <v>0.97299999999999998</v>
      </c>
      <c r="D92" s="10" t="s">
        <v>207</v>
      </c>
      <c r="E92" s="9" t="s">
        <v>208</v>
      </c>
      <c r="F92" s="10">
        <v>0.63400000000000001</v>
      </c>
      <c r="G92" s="21" t="s">
        <v>10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7"/>
      <c r="AMC92" s="7"/>
      <c r="AMD92" s="7"/>
    </row>
    <row r="93" spans="1:1018" x14ac:dyDescent="0.25">
      <c r="A93" s="1" t="s">
        <v>66</v>
      </c>
      <c r="B93" s="13" t="s">
        <v>20</v>
      </c>
      <c r="C93" s="10">
        <v>0.99</v>
      </c>
      <c r="D93" s="10">
        <v>1.24</v>
      </c>
      <c r="E93" s="9" t="s">
        <v>231</v>
      </c>
      <c r="F93" s="10">
        <v>0.66400000000000003</v>
      </c>
      <c r="G93" s="21" t="s">
        <v>10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B93" s="7"/>
      <c r="AMC93" s="7"/>
      <c r="AMD93" s="7"/>
    </row>
    <row r="94" spans="1:1018" x14ac:dyDescent="0.25">
      <c r="A94" s="1" t="s">
        <v>66</v>
      </c>
      <c r="B94" s="13" t="s">
        <v>20</v>
      </c>
      <c r="C94" s="10">
        <v>0.90700000000000003</v>
      </c>
      <c r="D94" s="10">
        <v>1.137</v>
      </c>
      <c r="E94" s="9" t="s">
        <v>263</v>
      </c>
      <c r="F94" s="10">
        <v>0.60499999999999998</v>
      </c>
      <c r="G94" s="21" t="s">
        <v>10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</row>
    <row r="95" spans="1:1018" x14ac:dyDescent="0.25">
      <c r="A95" s="1" t="s">
        <v>66</v>
      </c>
      <c r="B95" s="13" t="s">
        <v>20</v>
      </c>
      <c r="C95" s="10">
        <v>0.90600000000000003</v>
      </c>
      <c r="D95" s="10">
        <v>1.141</v>
      </c>
      <c r="E95" s="9" t="s">
        <v>264</v>
      </c>
      <c r="F95" s="10">
        <v>0.60399999999999998</v>
      </c>
      <c r="G95" s="21" t="s">
        <v>10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</row>
    <row r="96" spans="1:1018" x14ac:dyDescent="0.25">
      <c r="A96" s="1" t="s">
        <v>66</v>
      </c>
      <c r="B96" s="13" t="s">
        <v>20</v>
      </c>
      <c r="C96" s="10">
        <v>0.91700000000000004</v>
      </c>
      <c r="D96" s="10">
        <v>1.1499999999999999</v>
      </c>
      <c r="E96" s="9" t="s">
        <v>265</v>
      </c>
      <c r="F96" s="10">
        <v>0.60399999999999998</v>
      </c>
      <c r="G96" s="21" t="s">
        <v>10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</row>
    <row r="97" spans="1:1018" x14ac:dyDescent="0.25">
      <c r="A97" s="1" t="s">
        <v>66</v>
      </c>
      <c r="B97" s="13" t="s">
        <v>20</v>
      </c>
      <c r="C97" s="10">
        <v>0.92800000000000005</v>
      </c>
      <c r="D97" s="10">
        <v>1.157</v>
      </c>
      <c r="E97" s="9" t="s">
        <v>266</v>
      </c>
      <c r="F97" s="10">
        <v>0.60399999999999998</v>
      </c>
      <c r="G97" s="21" t="s">
        <v>10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</row>
    <row r="98" spans="1:1018" x14ac:dyDescent="0.25">
      <c r="A98" s="1" t="s">
        <v>66</v>
      </c>
      <c r="B98" s="13" t="s">
        <v>20</v>
      </c>
      <c r="C98" s="10">
        <v>0.92900000000000005</v>
      </c>
      <c r="D98" s="10">
        <v>1.169</v>
      </c>
      <c r="E98" s="9" t="s">
        <v>290</v>
      </c>
      <c r="F98" s="10">
        <v>0.60499999999999998</v>
      </c>
      <c r="G98" s="21" t="s">
        <v>10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</row>
    <row r="99" spans="1:1018" x14ac:dyDescent="0.25">
      <c r="A99" s="1" t="s">
        <v>66</v>
      </c>
      <c r="B99" s="13" t="s">
        <v>20</v>
      </c>
      <c r="C99" s="10">
        <v>0.95</v>
      </c>
      <c r="D99" s="10">
        <v>1.2</v>
      </c>
      <c r="E99" s="9" t="s">
        <v>293</v>
      </c>
      <c r="F99" s="10">
        <v>0.63</v>
      </c>
      <c r="G99" s="21" t="s">
        <v>10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  <c r="AKH99" s="7"/>
      <c r="AKI99" s="7"/>
      <c r="AKJ99" s="7"/>
      <c r="AKK99" s="7"/>
      <c r="AKL99" s="7"/>
      <c r="AKM99" s="7"/>
      <c r="AKN99" s="7"/>
      <c r="AKO99" s="7"/>
      <c r="AKP99" s="7"/>
      <c r="AKQ99" s="7"/>
      <c r="AKR99" s="7"/>
      <c r="AKS99" s="7"/>
      <c r="AKT99" s="7"/>
      <c r="AKU99" s="7"/>
      <c r="AKV99" s="7"/>
      <c r="AKW99" s="7"/>
      <c r="AKX99" s="7"/>
      <c r="AKY99" s="7"/>
      <c r="AKZ99" s="7"/>
      <c r="ALA99" s="7"/>
      <c r="ALB99" s="7"/>
      <c r="ALC99" s="7"/>
      <c r="ALD99" s="7"/>
      <c r="ALE99" s="7"/>
      <c r="ALF99" s="7"/>
      <c r="ALG99" s="7"/>
      <c r="ALH99" s="7"/>
      <c r="ALI99" s="7"/>
      <c r="ALJ99" s="7"/>
      <c r="ALK99" s="7"/>
      <c r="ALL99" s="7"/>
      <c r="ALM99" s="7"/>
      <c r="ALN99" s="7"/>
      <c r="ALO99" s="7"/>
      <c r="ALP99" s="7"/>
      <c r="ALQ99" s="7"/>
      <c r="ALR99" s="7"/>
      <c r="ALS99" s="7"/>
      <c r="ALT99" s="7"/>
      <c r="ALU99" s="7"/>
      <c r="ALV99" s="7"/>
      <c r="ALW99" s="7"/>
      <c r="ALX99" s="7"/>
      <c r="ALY99" s="7"/>
      <c r="ALZ99" s="7"/>
      <c r="AMA99" s="7"/>
      <c r="AMB99" s="7"/>
      <c r="AMC99" s="7"/>
      <c r="AMD99" s="7"/>
    </row>
    <row r="100" spans="1:1018" x14ac:dyDescent="0.25">
      <c r="A100" s="8" t="s">
        <v>67</v>
      </c>
      <c r="B100" s="18" t="s">
        <v>13</v>
      </c>
      <c r="C100" s="10">
        <v>0.26800000000000002</v>
      </c>
      <c r="D100" s="10">
        <v>0.39300000000000002</v>
      </c>
      <c r="E100" s="9" t="s">
        <v>68</v>
      </c>
      <c r="F100" s="10">
        <f>0.634-0.44-0.025</f>
        <v>0.16900000000000001</v>
      </c>
      <c r="G100" s="21" t="s">
        <v>10</v>
      </c>
    </row>
    <row r="101" spans="1:1018" x14ac:dyDescent="0.25">
      <c r="A101" s="8" t="s">
        <v>67</v>
      </c>
      <c r="B101" s="18" t="s">
        <v>20</v>
      </c>
      <c r="C101" s="4">
        <v>0.98799999999999999</v>
      </c>
      <c r="D101" s="4">
        <v>1.196</v>
      </c>
      <c r="E101" s="5" t="s">
        <v>69</v>
      </c>
      <c r="F101" s="4">
        <v>0.63200000000000001</v>
      </c>
      <c r="G101" s="21" t="s">
        <v>10</v>
      </c>
    </row>
    <row r="102" spans="1:1018" x14ac:dyDescent="0.25">
      <c r="A102" s="8" t="s">
        <v>67</v>
      </c>
      <c r="B102" s="18" t="s">
        <v>20</v>
      </c>
      <c r="C102" s="4">
        <v>0.94299999999999995</v>
      </c>
      <c r="D102" s="4">
        <v>1.1830000000000001</v>
      </c>
      <c r="E102" s="5" t="s">
        <v>155</v>
      </c>
      <c r="F102" s="4">
        <v>0.63400000000000001</v>
      </c>
      <c r="G102" s="21" t="s">
        <v>10</v>
      </c>
    </row>
    <row r="103" spans="1:1018" x14ac:dyDescent="0.25">
      <c r="A103" s="1" t="s">
        <v>70</v>
      </c>
      <c r="B103" s="13" t="s">
        <v>13</v>
      </c>
      <c r="C103" s="12">
        <v>2.5999999999999999E-2</v>
      </c>
      <c r="D103" s="12">
        <v>0.151</v>
      </c>
      <c r="E103" s="13" t="s">
        <v>71</v>
      </c>
      <c r="F103" s="12">
        <f>6.074-4.8-0.5-0.6</f>
        <v>0.17400000000000004</v>
      </c>
      <c r="G103" s="27" t="s">
        <v>10</v>
      </c>
    </row>
    <row r="104" spans="1:1018" x14ac:dyDescent="0.25">
      <c r="A104" s="1" t="s">
        <v>70</v>
      </c>
      <c r="B104" s="13" t="s">
        <v>20</v>
      </c>
      <c r="C104" s="12">
        <v>0.91500000000000004</v>
      </c>
      <c r="D104" s="12">
        <v>1.17</v>
      </c>
      <c r="E104" s="13" t="s">
        <v>214</v>
      </c>
      <c r="F104" s="12">
        <v>6.05</v>
      </c>
      <c r="G104" s="27" t="s">
        <v>10</v>
      </c>
    </row>
    <row r="105" spans="1:1018" x14ac:dyDescent="0.25">
      <c r="A105" s="1" t="s">
        <v>70</v>
      </c>
      <c r="B105" s="13" t="s">
        <v>20</v>
      </c>
      <c r="C105" s="12">
        <v>0.93</v>
      </c>
      <c r="D105" s="12">
        <v>1.17</v>
      </c>
      <c r="E105" s="13" t="s">
        <v>215</v>
      </c>
      <c r="F105" s="12">
        <v>6.0549999999999997</v>
      </c>
      <c r="G105" s="27" t="s">
        <v>10</v>
      </c>
    </row>
    <row r="106" spans="1:1018" x14ac:dyDescent="0.25">
      <c r="A106" s="1" t="s">
        <v>70</v>
      </c>
      <c r="B106" s="13" t="s">
        <v>20</v>
      </c>
      <c r="C106" s="12">
        <v>0.93</v>
      </c>
      <c r="D106" s="12">
        <v>1.175</v>
      </c>
      <c r="E106" s="13" t="s">
        <v>216</v>
      </c>
      <c r="F106" s="12">
        <v>6.0510000000000002</v>
      </c>
      <c r="G106" s="27" t="s">
        <v>10</v>
      </c>
    </row>
    <row r="107" spans="1:1018" x14ac:dyDescent="0.25">
      <c r="A107" s="1" t="s">
        <v>70</v>
      </c>
      <c r="B107" s="13" t="s">
        <v>20</v>
      </c>
      <c r="C107" s="12">
        <v>0.91600000000000004</v>
      </c>
      <c r="D107" s="12">
        <v>1.159</v>
      </c>
      <c r="E107" s="13" t="s">
        <v>217</v>
      </c>
      <c r="F107" s="12">
        <v>6.048</v>
      </c>
      <c r="G107" s="27" t="s">
        <v>10</v>
      </c>
    </row>
    <row r="108" spans="1:1018" x14ac:dyDescent="0.25">
      <c r="A108" s="1" t="s">
        <v>70</v>
      </c>
      <c r="B108" s="13" t="s">
        <v>20</v>
      </c>
      <c r="C108" s="12">
        <v>0.92800000000000005</v>
      </c>
      <c r="D108" s="12">
        <v>1.1839999999999999</v>
      </c>
      <c r="E108" s="13" t="s">
        <v>218</v>
      </c>
      <c r="F108" s="12">
        <v>6.0439999999999996</v>
      </c>
      <c r="G108" s="27" t="s">
        <v>10</v>
      </c>
    </row>
    <row r="109" spans="1:1018" x14ac:dyDescent="0.25">
      <c r="A109" s="1" t="s">
        <v>72</v>
      </c>
      <c r="B109" s="5" t="s">
        <v>20</v>
      </c>
      <c r="C109" s="4">
        <v>0.35899999999999999</v>
      </c>
      <c r="D109" s="4">
        <v>0.60399999999999998</v>
      </c>
      <c r="E109" s="5" t="s">
        <v>202</v>
      </c>
      <c r="F109" s="10">
        <f>5.555-3.7</f>
        <v>1.8549999999999995</v>
      </c>
      <c r="G109" s="27" t="s">
        <v>10</v>
      </c>
    </row>
    <row r="110" spans="1:1018" x14ac:dyDescent="0.25">
      <c r="A110" s="1" t="s">
        <v>72</v>
      </c>
      <c r="B110" s="5" t="s">
        <v>20</v>
      </c>
      <c r="C110" s="4">
        <v>1.06</v>
      </c>
      <c r="D110" s="4">
        <v>1.31</v>
      </c>
      <c r="E110" s="5" t="s">
        <v>233</v>
      </c>
      <c r="F110" s="10">
        <v>5.5529999999999999</v>
      </c>
      <c r="G110" s="27" t="s">
        <v>10</v>
      </c>
    </row>
    <row r="111" spans="1:1018" x14ac:dyDescent="0.25">
      <c r="A111" s="1" t="s">
        <v>72</v>
      </c>
      <c r="B111" s="5" t="s">
        <v>20</v>
      </c>
      <c r="C111" s="4">
        <v>1.0349999999999999</v>
      </c>
      <c r="D111" s="4">
        <v>1.2849999999999999</v>
      </c>
      <c r="E111" s="5" t="s">
        <v>234</v>
      </c>
      <c r="F111" s="10">
        <v>5.556</v>
      </c>
      <c r="G111" s="27" t="s">
        <v>10</v>
      </c>
    </row>
    <row r="112" spans="1:1018" x14ac:dyDescent="0.25">
      <c r="A112" s="1" t="s">
        <v>72</v>
      </c>
      <c r="B112" s="5" t="s">
        <v>20</v>
      </c>
      <c r="C112" s="4">
        <v>1.093</v>
      </c>
      <c r="D112" s="4">
        <v>1.2929999999999999</v>
      </c>
      <c r="E112" s="5" t="s">
        <v>235</v>
      </c>
      <c r="F112" s="10">
        <v>5.5540000000000003</v>
      </c>
      <c r="G112" s="27" t="s">
        <v>10</v>
      </c>
    </row>
    <row r="113" spans="1:7" x14ac:dyDescent="0.25">
      <c r="A113" s="1" t="s">
        <v>72</v>
      </c>
      <c r="B113" s="5" t="s">
        <v>20</v>
      </c>
      <c r="C113" s="4">
        <v>1.095</v>
      </c>
      <c r="D113" s="4">
        <v>1.3049999999999999</v>
      </c>
      <c r="E113" s="5" t="s">
        <v>236</v>
      </c>
      <c r="F113" s="10">
        <v>5.5670000000000002</v>
      </c>
      <c r="G113" s="27" t="s">
        <v>10</v>
      </c>
    </row>
    <row r="114" spans="1:7" x14ac:dyDescent="0.25">
      <c r="A114" s="1" t="s">
        <v>72</v>
      </c>
      <c r="B114" s="5" t="s">
        <v>20</v>
      </c>
      <c r="C114" s="4">
        <v>1.0820000000000001</v>
      </c>
      <c r="D114" s="4">
        <v>1.3280000000000001</v>
      </c>
      <c r="E114" s="5" t="s">
        <v>237</v>
      </c>
      <c r="F114" s="10">
        <v>5.5529999999999999</v>
      </c>
      <c r="G114" s="27" t="s">
        <v>10</v>
      </c>
    </row>
    <row r="115" spans="1:7" ht="16.5" customHeight="1" x14ac:dyDescent="0.25">
      <c r="A115" s="1" t="s">
        <v>73</v>
      </c>
      <c r="B115" s="18" t="s">
        <v>13</v>
      </c>
      <c r="C115" s="4">
        <v>4.2000000000000003E-2</v>
      </c>
      <c r="D115" s="4">
        <v>0.157</v>
      </c>
      <c r="E115" s="5" t="s">
        <v>74</v>
      </c>
      <c r="F115" s="4">
        <f>5.123-2.943-1.948-0.036-0.036</f>
        <v>0.1600000000000002</v>
      </c>
      <c r="G115" s="21" t="s">
        <v>10</v>
      </c>
    </row>
    <row r="116" spans="1:7" x14ac:dyDescent="0.25">
      <c r="A116" s="25" t="s">
        <v>75</v>
      </c>
      <c r="B116" s="5" t="s">
        <v>20</v>
      </c>
      <c r="C116" s="9">
        <v>0.30499999999999999</v>
      </c>
      <c r="D116" s="9">
        <v>0.43</v>
      </c>
      <c r="E116" s="9" t="s">
        <v>164</v>
      </c>
      <c r="F116" s="26">
        <f>3.831-3-0.36-0.066</f>
        <v>0.40499999999999997</v>
      </c>
      <c r="G116" s="21" t="s">
        <v>10</v>
      </c>
    </row>
    <row r="117" spans="1:7" x14ac:dyDescent="0.25">
      <c r="A117" s="25" t="s">
        <v>75</v>
      </c>
      <c r="B117" s="5" t="s">
        <v>20</v>
      </c>
      <c r="C117" s="9">
        <v>1.323</v>
      </c>
      <c r="D117" s="9">
        <v>1.5629999999999999</v>
      </c>
      <c r="E117" s="9" t="s">
        <v>204</v>
      </c>
      <c r="F117" s="26">
        <v>3.84</v>
      </c>
      <c r="G117" s="21" t="s">
        <v>10</v>
      </c>
    </row>
    <row r="118" spans="1:7" x14ac:dyDescent="0.25">
      <c r="A118" s="25" t="s">
        <v>75</v>
      </c>
      <c r="B118" s="5" t="s">
        <v>20</v>
      </c>
      <c r="C118" s="9">
        <v>1.3180000000000001</v>
      </c>
      <c r="D118" s="9">
        <v>1.5780000000000001</v>
      </c>
      <c r="E118" s="9" t="s">
        <v>203</v>
      </c>
      <c r="F118" s="26">
        <v>3.827</v>
      </c>
      <c r="G118" s="21" t="s">
        <v>10</v>
      </c>
    </row>
    <row r="119" spans="1:7" x14ac:dyDescent="0.25">
      <c r="A119" s="25" t="s">
        <v>75</v>
      </c>
      <c r="B119" s="5" t="s">
        <v>32</v>
      </c>
      <c r="C119" s="9">
        <v>0.33500000000000002</v>
      </c>
      <c r="D119" s="9">
        <v>0.495</v>
      </c>
      <c r="E119" s="9" t="s">
        <v>209</v>
      </c>
      <c r="F119" s="26">
        <f>2.533-1.55</f>
        <v>0.98299999999999987</v>
      </c>
      <c r="G119" s="21" t="s">
        <v>10</v>
      </c>
    </row>
    <row r="120" spans="1:7" x14ac:dyDescent="0.25">
      <c r="A120" s="25" t="s">
        <v>75</v>
      </c>
      <c r="B120" s="5" t="s">
        <v>81</v>
      </c>
      <c r="C120" s="9">
        <v>0.34899999999999998</v>
      </c>
      <c r="D120" s="9">
        <v>0.47499999999999998</v>
      </c>
      <c r="E120" s="9" t="s">
        <v>210</v>
      </c>
      <c r="F120" s="26">
        <v>1.014</v>
      </c>
      <c r="G120" s="21" t="s">
        <v>10</v>
      </c>
    </row>
    <row r="121" spans="1:7" x14ac:dyDescent="0.25">
      <c r="A121" s="25" t="s">
        <v>75</v>
      </c>
      <c r="B121" s="5" t="s">
        <v>20</v>
      </c>
      <c r="C121" s="9">
        <v>1.319</v>
      </c>
      <c r="D121" s="9">
        <v>1.5649999999999999</v>
      </c>
      <c r="E121" s="9" t="s">
        <v>211</v>
      </c>
      <c r="F121" s="26">
        <v>3.8340000000000001</v>
      </c>
      <c r="G121" s="21" t="s">
        <v>10</v>
      </c>
    </row>
    <row r="122" spans="1:7" x14ac:dyDescent="0.25">
      <c r="A122" s="25" t="s">
        <v>75</v>
      </c>
      <c r="B122" s="5" t="s">
        <v>20</v>
      </c>
      <c r="C122" s="9">
        <v>1.3169999999999999</v>
      </c>
      <c r="D122" s="10">
        <v>1.56</v>
      </c>
      <c r="E122" s="9" t="s">
        <v>212</v>
      </c>
      <c r="F122" s="26">
        <v>3.8319999999999999</v>
      </c>
      <c r="G122" s="21" t="s">
        <v>10</v>
      </c>
    </row>
    <row r="123" spans="1:7" x14ac:dyDescent="0.25">
      <c r="A123" s="25" t="s">
        <v>75</v>
      </c>
      <c r="B123" s="5" t="s">
        <v>20</v>
      </c>
      <c r="C123" s="9">
        <v>1.3149999999999999</v>
      </c>
      <c r="D123" s="10">
        <v>1.5580000000000001</v>
      </c>
      <c r="E123" s="9" t="s">
        <v>213</v>
      </c>
      <c r="F123" s="26">
        <v>3.8370000000000002</v>
      </c>
      <c r="G123" s="21" t="s">
        <v>10</v>
      </c>
    </row>
    <row r="124" spans="1:7" x14ac:dyDescent="0.25">
      <c r="A124" s="25" t="s">
        <v>75</v>
      </c>
      <c r="B124" s="5" t="s">
        <v>20</v>
      </c>
      <c r="C124" s="9">
        <v>1.327</v>
      </c>
      <c r="D124" s="10">
        <v>1.5820000000000001</v>
      </c>
      <c r="E124" s="9" t="s">
        <v>252</v>
      </c>
      <c r="F124" s="26">
        <v>3.8620000000000001</v>
      </c>
      <c r="G124" s="21" t="s">
        <v>10</v>
      </c>
    </row>
    <row r="125" spans="1:7" x14ac:dyDescent="0.25">
      <c r="A125" s="25" t="s">
        <v>75</v>
      </c>
      <c r="B125" s="5" t="s">
        <v>20</v>
      </c>
      <c r="C125" s="9">
        <v>1.3169999999999999</v>
      </c>
      <c r="D125" s="10">
        <v>1.5720000000000001</v>
      </c>
      <c r="E125" s="9" t="s">
        <v>253</v>
      </c>
      <c r="F125" s="26">
        <v>3.8330000000000002</v>
      </c>
      <c r="G125" s="21" t="s">
        <v>10</v>
      </c>
    </row>
    <row r="126" spans="1:7" x14ac:dyDescent="0.25">
      <c r="A126" s="25" t="s">
        <v>75</v>
      </c>
      <c r="B126" s="5" t="s">
        <v>20</v>
      </c>
      <c r="C126" s="9">
        <v>1.32</v>
      </c>
      <c r="D126" s="10">
        <v>1.58</v>
      </c>
      <c r="E126" s="9" t="s">
        <v>254</v>
      </c>
      <c r="F126" s="26">
        <v>3.839</v>
      </c>
      <c r="G126" s="21" t="s">
        <v>10</v>
      </c>
    </row>
    <row r="127" spans="1:7" s="6" customFormat="1" ht="12.75" x14ac:dyDescent="0.2">
      <c r="A127" s="1" t="s">
        <v>76</v>
      </c>
      <c r="B127" s="18" t="s">
        <v>32</v>
      </c>
      <c r="C127" s="10">
        <v>0.36799999999999999</v>
      </c>
      <c r="D127" s="10">
        <v>0.79300000000000004</v>
      </c>
      <c r="E127" s="10" t="s">
        <v>191</v>
      </c>
      <c r="F127" s="10">
        <f>3.317-0.9-1.31-0.17</f>
        <v>0.93700000000000017</v>
      </c>
      <c r="G127" s="27" t="s">
        <v>10</v>
      </c>
    </row>
    <row r="128" spans="1:7" s="6" customFormat="1" ht="12.75" x14ac:dyDescent="0.2">
      <c r="A128" s="1" t="s">
        <v>76</v>
      </c>
      <c r="B128" s="18" t="s">
        <v>81</v>
      </c>
      <c r="C128" s="10">
        <v>0.15</v>
      </c>
      <c r="D128" s="10">
        <v>0.26500000000000001</v>
      </c>
      <c r="E128" s="10" t="s">
        <v>193</v>
      </c>
      <c r="F128" s="10">
        <v>0.36299999999999999</v>
      </c>
      <c r="G128" s="27" t="s">
        <v>10</v>
      </c>
    </row>
    <row r="129" spans="1:7" s="6" customFormat="1" ht="12.75" x14ac:dyDescent="0.2">
      <c r="A129" s="1" t="s">
        <v>76</v>
      </c>
      <c r="B129" s="5" t="s">
        <v>20</v>
      </c>
      <c r="C129" s="10">
        <v>1.3979999999999999</v>
      </c>
      <c r="D129" s="10">
        <v>1.603</v>
      </c>
      <c r="E129" s="10" t="s">
        <v>277</v>
      </c>
      <c r="F129" s="10">
        <v>3.31</v>
      </c>
      <c r="G129" s="27" t="s">
        <v>10</v>
      </c>
    </row>
    <row r="130" spans="1:7" s="6" customFormat="1" ht="12.75" x14ac:dyDescent="0.2">
      <c r="A130" s="1" t="s">
        <v>76</v>
      </c>
      <c r="B130" s="5" t="s">
        <v>20</v>
      </c>
      <c r="C130" s="10">
        <v>1.3779999999999999</v>
      </c>
      <c r="D130" s="10">
        <v>1.605</v>
      </c>
      <c r="E130" s="10" t="s">
        <v>289</v>
      </c>
      <c r="F130" s="10">
        <v>3.2610000000000001</v>
      </c>
      <c r="G130" s="27" t="s">
        <v>10</v>
      </c>
    </row>
    <row r="131" spans="1:7" ht="15" customHeight="1" x14ac:dyDescent="0.25">
      <c r="A131" s="1" t="s">
        <v>77</v>
      </c>
      <c r="B131" s="13"/>
      <c r="C131" s="12"/>
      <c r="D131" s="12"/>
      <c r="E131" s="13" t="s">
        <v>78</v>
      </c>
      <c r="F131" s="10">
        <v>4.7E-2</v>
      </c>
      <c r="G131" s="28" t="s">
        <v>10</v>
      </c>
    </row>
    <row r="132" spans="1:7" ht="15" customHeight="1" x14ac:dyDescent="0.25">
      <c r="A132" s="1" t="s">
        <v>77</v>
      </c>
      <c r="B132" s="13"/>
      <c r="C132" s="12"/>
      <c r="D132" s="12"/>
      <c r="E132" s="13" t="s">
        <v>79</v>
      </c>
      <c r="F132" s="10">
        <v>0.124</v>
      </c>
      <c r="G132" s="28" t="s">
        <v>10</v>
      </c>
    </row>
    <row r="133" spans="1:7" ht="15" customHeight="1" x14ac:dyDescent="0.25">
      <c r="A133" s="1" t="s">
        <v>77</v>
      </c>
      <c r="B133" s="29" t="s">
        <v>8</v>
      </c>
      <c r="C133" s="12">
        <v>1.6E-2</v>
      </c>
      <c r="D133" s="12">
        <v>7.5999999999999998E-2</v>
      </c>
      <c r="E133" s="13" t="s">
        <v>80</v>
      </c>
      <c r="F133" s="10">
        <f>6.16-0.152-0.092-0.1-4.6-0.7-0.39</f>
        <v>0.12600000000000111</v>
      </c>
      <c r="G133" s="28" t="s">
        <v>10</v>
      </c>
    </row>
    <row r="134" spans="1:7" ht="15" customHeight="1" x14ac:dyDescent="0.25">
      <c r="A134" s="30" t="s">
        <v>77</v>
      </c>
      <c r="B134" s="31" t="s">
        <v>81</v>
      </c>
      <c r="C134" s="57">
        <v>0.104</v>
      </c>
      <c r="D134" s="57">
        <v>0.20699999999999999</v>
      </c>
      <c r="E134" s="31" t="s">
        <v>82</v>
      </c>
      <c r="F134" s="58">
        <f>0.84</f>
        <v>0.84</v>
      </c>
      <c r="G134" s="21" t="s">
        <v>10</v>
      </c>
    </row>
    <row r="135" spans="1:7" ht="15" customHeight="1" x14ac:dyDescent="0.25">
      <c r="A135" s="32"/>
      <c r="B135" s="33"/>
      <c r="C135" s="59"/>
      <c r="D135" s="59"/>
      <c r="E135" s="33"/>
      <c r="F135" s="58">
        <f>0.646-0.372</f>
        <v>0.27400000000000002</v>
      </c>
      <c r="G135" s="21" t="s">
        <v>10</v>
      </c>
    </row>
    <row r="136" spans="1:7" ht="15" customHeight="1" x14ac:dyDescent="0.25">
      <c r="A136" s="1" t="s">
        <v>77</v>
      </c>
      <c r="B136" s="34" t="s">
        <v>18</v>
      </c>
      <c r="C136" s="60">
        <v>0.22900000000000001</v>
      </c>
      <c r="D136" s="60">
        <v>0.439</v>
      </c>
      <c r="E136" s="34" t="s">
        <v>83</v>
      </c>
      <c r="F136" s="58">
        <f>2.451-0.5-0.15</f>
        <v>1.8010000000000002</v>
      </c>
      <c r="G136" s="21" t="s">
        <v>10</v>
      </c>
    </row>
    <row r="137" spans="1:7" ht="15" customHeight="1" x14ac:dyDescent="0.25">
      <c r="A137" s="1" t="s">
        <v>77</v>
      </c>
      <c r="B137" s="5" t="s">
        <v>81</v>
      </c>
      <c r="C137" s="4">
        <v>6.5000000000000002E-2</v>
      </c>
      <c r="D137" s="4">
        <v>0.14499999999999999</v>
      </c>
      <c r="E137" s="5" t="s">
        <v>188</v>
      </c>
      <c r="F137" s="4">
        <f>1.639-0.3-0.675-0.22</f>
        <v>0.44399999999999995</v>
      </c>
      <c r="G137" s="21" t="s">
        <v>10</v>
      </c>
    </row>
    <row r="138" spans="1:7" ht="15" customHeight="1" x14ac:dyDescent="0.25">
      <c r="A138" s="1" t="s">
        <v>84</v>
      </c>
      <c r="B138" s="29" t="s">
        <v>85</v>
      </c>
      <c r="C138" s="12">
        <v>0.08</v>
      </c>
      <c r="D138" s="12">
        <v>0.153</v>
      </c>
      <c r="E138" s="13" t="s">
        <v>86</v>
      </c>
      <c r="F138" s="10">
        <f>0.47-0.029</f>
        <v>0.44099999999999995</v>
      </c>
      <c r="G138" s="28" t="s">
        <v>10</v>
      </c>
    </row>
    <row r="139" spans="1:7" ht="15" customHeight="1" x14ac:dyDescent="0.25">
      <c r="A139" s="1" t="s">
        <v>87</v>
      </c>
      <c r="B139" s="13" t="s">
        <v>18</v>
      </c>
      <c r="C139" s="10">
        <v>0.48499999999999999</v>
      </c>
      <c r="D139" s="10">
        <v>0.67</v>
      </c>
      <c r="E139" s="13" t="s">
        <v>295</v>
      </c>
      <c r="F139" s="10">
        <v>2.0339999999999998</v>
      </c>
      <c r="G139" s="28" t="s">
        <v>10</v>
      </c>
    </row>
    <row r="140" spans="1:7" ht="15" customHeight="1" x14ac:dyDescent="0.25">
      <c r="A140" s="35" t="s">
        <v>88</v>
      </c>
      <c r="B140" s="36" t="s">
        <v>13</v>
      </c>
      <c r="C140" s="61">
        <v>0.114</v>
      </c>
      <c r="D140" s="61">
        <v>0.19400000000000001</v>
      </c>
      <c r="E140" s="36" t="s">
        <v>89</v>
      </c>
      <c r="F140" s="58">
        <f>3.69-0.804-0.048-0.03-0.4-0.224-1.5-0.375-0.06</f>
        <v>0.24900000000000017</v>
      </c>
      <c r="G140" s="21" t="s">
        <v>10</v>
      </c>
    </row>
    <row r="141" spans="1:7" ht="15" customHeight="1" x14ac:dyDescent="0.25">
      <c r="A141" s="35" t="s">
        <v>88</v>
      </c>
      <c r="B141" s="36" t="s">
        <v>20</v>
      </c>
      <c r="C141" s="61">
        <v>0.80200000000000005</v>
      </c>
      <c r="D141" s="61">
        <v>1.002</v>
      </c>
      <c r="E141" s="36" t="s">
        <v>90</v>
      </c>
      <c r="F141" s="58">
        <f>3.725-0.348-0.15</f>
        <v>3.2270000000000003</v>
      </c>
      <c r="G141" s="21" t="s">
        <v>10</v>
      </c>
    </row>
    <row r="142" spans="1:7" x14ac:dyDescent="0.25">
      <c r="A142" s="17" t="s">
        <v>91</v>
      </c>
      <c r="B142" s="9" t="s">
        <v>20</v>
      </c>
      <c r="C142" s="10">
        <v>0.32700000000000001</v>
      </c>
      <c r="D142" s="10">
        <v>0.48299999999999998</v>
      </c>
      <c r="E142" s="9" t="s">
        <v>92</v>
      </c>
      <c r="F142" s="10">
        <f>2.026-0.125-1</f>
        <v>0.9009999999999998</v>
      </c>
      <c r="G142" s="21" t="s">
        <v>10</v>
      </c>
    </row>
    <row r="143" spans="1:7" x14ac:dyDescent="0.25">
      <c r="A143" s="17" t="s">
        <v>93</v>
      </c>
      <c r="B143" s="9" t="s">
        <v>20</v>
      </c>
      <c r="C143" s="10">
        <v>0.33400000000000002</v>
      </c>
      <c r="D143" s="10">
        <v>0.50900000000000001</v>
      </c>
      <c r="E143" s="9" t="s">
        <v>94</v>
      </c>
      <c r="F143" s="10">
        <f>1.731-0.5-0.3-0.235</f>
        <v>0.69600000000000006</v>
      </c>
      <c r="G143" s="21" t="s">
        <v>10</v>
      </c>
    </row>
    <row r="144" spans="1:7" x14ac:dyDescent="0.25">
      <c r="A144" s="37" t="s">
        <v>95</v>
      </c>
      <c r="B144" s="9" t="s">
        <v>13</v>
      </c>
      <c r="C144" s="10">
        <v>8.8999999999999996E-2</v>
      </c>
      <c r="D144" s="10">
        <v>0.214</v>
      </c>
      <c r="E144" s="9" t="s">
        <v>96</v>
      </c>
      <c r="F144" s="10">
        <v>0.13200000000000001</v>
      </c>
      <c r="G144" s="28" t="s">
        <v>10</v>
      </c>
    </row>
    <row r="145" spans="1:7" x14ac:dyDescent="0.25">
      <c r="A145" s="37" t="s">
        <v>95</v>
      </c>
      <c r="B145" s="9" t="s">
        <v>13</v>
      </c>
      <c r="C145" s="10">
        <v>7.1999999999999995E-2</v>
      </c>
      <c r="D145" s="10">
        <v>0.19700000000000001</v>
      </c>
      <c r="E145" s="9" t="s">
        <v>97</v>
      </c>
      <c r="F145" s="10">
        <v>0.107</v>
      </c>
      <c r="G145" s="28" t="s">
        <v>10</v>
      </c>
    </row>
    <row r="146" spans="1:7" x14ac:dyDescent="0.25">
      <c r="A146" s="1" t="s">
        <v>95</v>
      </c>
      <c r="B146" s="9" t="s">
        <v>27</v>
      </c>
      <c r="C146" s="10">
        <v>0.06</v>
      </c>
      <c r="D146" s="10">
        <v>0.17499999999999999</v>
      </c>
      <c r="E146" s="9" t="s">
        <v>98</v>
      </c>
      <c r="F146" s="10">
        <v>8.8999999999999996E-2</v>
      </c>
      <c r="G146" s="28" t="s">
        <v>10</v>
      </c>
    </row>
    <row r="147" spans="1:7" x14ac:dyDescent="0.25">
      <c r="A147" s="1" t="s">
        <v>95</v>
      </c>
      <c r="B147" s="9" t="s">
        <v>13</v>
      </c>
      <c r="C147" s="10">
        <v>0.08</v>
      </c>
      <c r="D147" s="10">
        <v>0.20499999999999999</v>
      </c>
      <c r="E147" s="9" t="s">
        <v>99</v>
      </c>
      <c r="F147" s="10">
        <v>0.12</v>
      </c>
      <c r="G147" s="28" t="s">
        <v>10</v>
      </c>
    </row>
    <row r="148" spans="1:7" x14ac:dyDescent="0.25">
      <c r="A148" s="1" t="s">
        <v>100</v>
      </c>
      <c r="B148" s="9" t="s">
        <v>13</v>
      </c>
      <c r="C148" s="10">
        <v>0.21099999999999999</v>
      </c>
      <c r="D148" s="10">
        <v>0.33600000000000002</v>
      </c>
      <c r="E148" s="9" t="s">
        <v>101</v>
      </c>
      <c r="F148" s="10">
        <f>0.913-0.321-0.36</f>
        <v>0.2320000000000001</v>
      </c>
      <c r="G148" s="28" t="s">
        <v>10</v>
      </c>
    </row>
    <row r="149" spans="1:7" x14ac:dyDescent="0.25">
      <c r="A149" s="1" t="s">
        <v>102</v>
      </c>
      <c r="B149" s="9" t="s">
        <v>13</v>
      </c>
      <c r="C149" s="10">
        <v>0.158</v>
      </c>
      <c r="D149" s="10">
        <v>0.28299999999999997</v>
      </c>
      <c r="E149" s="9" t="s">
        <v>103</v>
      </c>
      <c r="F149" s="10">
        <v>0.125</v>
      </c>
      <c r="G149" s="21" t="s">
        <v>10</v>
      </c>
    </row>
    <row r="150" spans="1:7" x14ac:dyDescent="0.25">
      <c r="A150" s="1" t="s">
        <v>104</v>
      </c>
      <c r="B150" s="13" t="s">
        <v>105</v>
      </c>
      <c r="C150" s="12">
        <v>3.7999999999999999E-2</v>
      </c>
      <c r="D150" s="12">
        <v>3.7999999999999999E-2</v>
      </c>
      <c r="E150" s="13" t="s">
        <v>106</v>
      </c>
      <c r="F150" s="62">
        <v>7.1999999999999995E-2</v>
      </c>
      <c r="G150" s="21" t="s">
        <v>10</v>
      </c>
    </row>
    <row r="151" spans="1:7" x14ac:dyDescent="0.25">
      <c r="A151" s="8" t="s">
        <v>107</v>
      </c>
      <c r="B151" s="5" t="s">
        <v>8</v>
      </c>
      <c r="C151" s="4">
        <v>0.17799999999999999</v>
      </c>
      <c r="D151" s="4">
        <v>0.223</v>
      </c>
      <c r="E151" s="5" t="s">
        <v>173</v>
      </c>
      <c r="F151" s="4">
        <f>2.34-1.5-0.26-0.4</f>
        <v>0.17999999999999983</v>
      </c>
      <c r="G151" s="21" t="s">
        <v>10</v>
      </c>
    </row>
    <row r="152" spans="1:7" s="6" customFormat="1" ht="12.75" x14ac:dyDescent="0.2">
      <c r="A152" s="8" t="s">
        <v>107</v>
      </c>
      <c r="B152" s="5" t="s">
        <v>20</v>
      </c>
      <c r="C152" s="4">
        <v>1.232</v>
      </c>
      <c r="D152" s="4">
        <v>1.502</v>
      </c>
      <c r="E152" s="5" t="s">
        <v>174</v>
      </c>
      <c r="F152" s="4">
        <v>2.2599999999999998</v>
      </c>
      <c r="G152" s="21" t="s">
        <v>10</v>
      </c>
    </row>
    <row r="153" spans="1:7" s="6" customFormat="1" ht="12.75" x14ac:dyDescent="0.2">
      <c r="A153" s="8" t="s">
        <v>107</v>
      </c>
      <c r="B153" s="5" t="s">
        <v>20</v>
      </c>
      <c r="C153" s="4">
        <v>1.3089999999999999</v>
      </c>
      <c r="D153" s="4">
        <v>1.55</v>
      </c>
      <c r="E153" s="5" t="s">
        <v>175</v>
      </c>
      <c r="F153" s="4">
        <v>2.3439999999999999</v>
      </c>
      <c r="G153" s="21" t="s">
        <v>10</v>
      </c>
    </row>
    <row r="154" spans="1:7" x14ac:dyDescent="0.25">
      <c r="A154" s="8" t="s">
        <v>108</v>
      </c>
      <c r="B154" s="5" t="s">
        <v>13</v>
      </c>
      <c r="C154" s="10">
        <v>0.29499999999999998</v>
      </c>
      <c r="D154" s="10">
        <v>0.42</v>
      </c>
      <c r="E154" s="9" t="s">
        <v>109</v>
      </c>
      <c r="F154" s="10">
        <f>1.114-0.45-0.37-0.032-0.005</f>
        <v>0.25700000000000012</v>
      </c>
      <c r="G154" s="21" t="s">
        <v>10</v>
      </c>
    </row>
    <row r="155" spans="1:7" x14ac:dyDescent="0.25">
      <c r="A155" s="8" t="s">
        <v>108</v>
      </c>
      <c r="B155" s="9" t="s">
        <v>32</v>
      </c>
      <c r="C155" s="10">
        <v>0.36899999999999999</v>
      </c>
      <c r="D155" s="10">
        <v>0.64400000000000002</v>
      </c>
      <c r="E155" s="9" t="s">
        <v>149</v>
      </c>
      <c r="F155" s="10">
        <f>1.102-0.682-0.1</f>
        <v>0.32000000000000006</v>
      </c>
      <c r="G155" s="21" t="s">
        <v>10</v>
      </c>
    </row>
    <row r="156" spans="1:7" x14ac:dyDescent="0.25">
      <c r="A156" s="8" t="s">
        <v>108</v>
      </c>
      <c r="B156" s="9" t="s">
        <v>13</v>
      </c>
      <c r="C156" s="10">
        <v>0.22800000000000001</v>
      </c>
      <c r="D156" s="10">
        <v>0.35299999999999998</v>
      </c>
      <c r="E156" s="9" t="s">
        <v>151</v>
      </c>
      <c r="F156" s="10">
        <f>1.128-0.94</f>
        <v>0.18799999999999994</v>
      </c>
      <c r="G156" s="21" t="s">
        <v>10</v>
      </c>
    </row>
    <row r="157" spans="1:7" x14ac:dyDescent="0.25">
      <c r="A157" s="8" t="s">
        <v>108</v>
      </c>
      <c r="B157" s="9" t="s">
        <v>32</v>
      </c>
      <c r="C157" s="10">
        <v>0.45100000000000001</v>
      </c>
      <c r="D157" s="10">
        <v>0.61599999999999999</v>
      </c>
      <c r="E157" s="9" t="s">
        <v>282</v>
      </c>
      <c r="F157" s="10">
        <f>1.003-0.637</f>
        <v>0.36599999999999988</v>
      </c>
      <c r="G157" s="21" t="s">
        <v>10</v>
      </c>
    </row>
    <row r="158" spans="1:7" x14ac:dyDescent="0.25">
      <c r="A158" s="8" t="s">
        <v>108</v>
      </c>
      <c r="B158" s="9" t="s">
        <v>20</v>
      </c>
      <c r="C158" s="10">
        <v>1.2969999999999999</v>
      </c>
      <c r="D158" s="10">
        <v>1.5569999999999999</v>
      </c>
      <c r="E158" s="9" t="s">
        <v>283</v>
      </c>
      <c r="F158" s="10">
        <v>1.046</v>
      </c>
      <c r="G158" s="21" t="s">
        <v>10</v>
      </c>
    </row>
    <row r="159" spans="1:7" x14ac:dyDescent="0.25">
      <c r="A159" s="8" t="s">
        <v>108</v>
      </c>
      <c r="B159" s="9" t="s">
        <v>20</v>
      </c>
      <c r="C159" s="10">
        <v>0.66100000000000003</v>
      </c>
      <c r="D159" s="10">
        <v>0.91600000000000004</v>
      </c>
      <c r="E159" s="9" t="s">
        <v>291</v>
      </c>
      <c r="F159" s="10">
        <f>1.002-0.45</f>
        <v>0.55200000000000005</v>
      </c>
      <c r="G159" s="21" t="s">
        <v>10</v>
      </c>
    </row>
    <row r="160" spans="1:7" x14ac:dyDescent="0.25">
      <c r="A160" s="8" t="s">
        <v>108</v>
      </c>
      <c r="B160" s="9" t="s">
        <v>20</v>
      </c>
      <c r="C160" s="10">
        <v>1.224</v>
      </c>
      <c r="D160" s="10">
        <v>1.476</v>
      </c>
      <c r="E160" s="9" t="s">
        <v>292</v>
      </c>
      <c r="F160" s="10">
        <v>1.0069999999999999</v>
      </c>
      <c r="G160" s="21" t="s">
        <v>10</v>
      </c>
    </row>
    <row r="161" spans="1:1018" x14ac:dyDescent="0.25">
      <c r="A161" s="8" t="s">
        <v>108</v>
      </c>
      <c r="B161" s="9" t="s">
        <v>20</v>
      </c>
      <c r="C161" s="10">
        <v>1.23</v>
      </c>
      <c r="D161" s="10">
        <v>1.49</v>
      </c>
      <c r="E161" s="9" t="s">
        <v>299</v>
      </c>
      <c r="F161" s="10">
        <v>1.0009999999999999</v>
      </c>
      <c r="G161" s="21" t="s">
        <v>10</v>
      </c>
    </row>
    <row r="162" spans="1:1018" x14ac:dyDescent="0.25">
      <c r="A162" s="8" t="s">
        <v>111</v>
      </c>
      <c r="B162" s="5" t="s">
        <v>32</v>
      </c>
      <c r="C162" s="4">
        <v>0.248</v>
      </c>
      <c r="D162" s="4">
        <v>0.40799999999999997</v>
      </c>
      <c r="E162" s="3" t="s">
        <v>112</v>
      </c>
      <c r="F162" s="10">
        <f>1.21-0.5-0.13-0.294-0.095-0.04</f>
        <v>0.15099999999999997</v>
      </c>
      <c r="G162" s="21" t="s">
        <v>10</v>
      </c>
    </row>
    <row r="163" spans="1:1018" x14ac:dyDescent="0.25">
      <c r="A163" s="8" t="s">
        <v>111</v>
      </c>
      <c r="B163" s="5" t="s">
        <v>140</v>
      </c>
      <c r="C163" s="4">
        <v>1.1140000000000001</v>
      </c>
      <c r="D163" s="4">
        <v>1.534</v>
      </c>
      <c r="E163" s="3" t="s">
        <v>190</v>
      </c>
      <c r="F163" s="10">
        <f>1.216-0.488</f>
        <v>0.72799999999999998</v>
      </c>
      <c r="G163" s="21" t="s">
        <v>10</v>
      </c>
    </row>
    <row r="164" spans="1:1018" x14ac:dyDescent="0.25">
      <c r="A164" s="8" t="s">
        <v>111</v>
      </c>
      <c r="B164" s="9" t="s">
        <v>32</v>
      </c>
      <c r="C164" s="4">
        <v>0.34200000000000003</v>
      </c>
      <c r="D164" s="4">
        <v>0.502</v>
      </c>
      <c r="E164" s="5" t="s">
        <v>159</v>
      </c>
      <c r="F164" s="4">
        <f>1.536-0.5-0.59-0.24</f>
        <v>0.20600000000000007</v>
      </c>
      <c r="G164" s="21" t="s">
        <v>10</v>
      </c>
    </row>
    <row r="165" spans="1:1018" x14ac:dyDescent="0.25">
      <c r="A165" s="8" t="s">
        <v>111</v>
      </c>
      <c r="B165" s="9" t="s">
        <v>110</v>
      </c>
      <c r="C165" s="4">
        <v>2.4750000000000001</v>
      </c>
      <c r="D165" s="4">
        <v>3.1749999999999998</v>
      </c>
      <c r="E165" s="5" t="s">
        <v>267</v>
      </c>
      <c r="F165" s="4">
        <v>1.5089999999999999</v>
      </c>
      <c r="G165" s="21" t="s">
        <v>10</v>
      </c>
    </row>
    <row r="166" spans="1:1018" x14ac:dyDescent="0.25">
      <c r="A166" s="8" t="s">
        <v>111</v>
      </c>
      <c r="B166" s="9" t="s">
        <v>110</v>
      </c>
      <c r="C166" s="4">
        <v>1.5940000000000001</v>
      </c>
      <c r="D166" s="4">
        <v>2.294</v>
      </c>
      <c r="E166" s="5" t="s">
        <v>278</v>
      </c>
      <c r="F166" s="4">
        <f>1.518-0.55</f>
        <v>0.96799999999999997</v>
      </c>
      <c r="G166" s="21" t="s">
        <v>10</v>
      </c>
    </row>
    <row r="167" spans="1:1018" x14ac:dyDescent="0.25">
      <c r="A167" s="37" t="s">
        <v>113</v>
      </c>
      <c r="B167" s="9" t="s">
        <v>32</v>
      </c>
      <c r="C167" s="10">
        <v>0.22800000000000001</v>
      </c>
      <c r="D167" s="10">
        <v>0.49399999999999999</v>
      </c>
      <c r="E167" s="9" t="s">
        <v>114</v>
      </c>
      <c r="F167" s="10">
        <f>1.26-0.08-0.8-0.095-0.169</f>
        <v>0.11599999999999991</v>
      </c>
      <c r="G167" s="21" t="s">
        <v>10</v>
      </c>
    </row>
    <row r="168" spans="1:1018" x14ac:dyDescent="0.25">
      <c r="A168" s="37" t="s">
        <v>113</v>
      </c>
      <c r="B168" s="9" t="s">
        <v>20</v>
      </c>
      <c r="C168" s="10">
        <v>0.42299999999999999</v>
      </c>
      <c r="D168" s="10">
        <v>0.65300000000000002</v>
      </c>
      <c r="E168" s="9" t="s">
        <v>115</v>
      </c>
      <c r="F168" s="10">
        <f>1.431-0.533-0.3-0.392</f>
        <v>0.20600000000000007</v>
      </c>
      <c r="G168" s="21" t="s">
        <v>10</v>
      </c>
    </row>
    <row r="169" spans="1:1018" x14ac:dyDescent="0.25">
      <c r="A169" s="37" t="s">
        <v>113</v>
      </c>
      <c r="B169" s="9" t="s">
        <v>110</v>
      </c>
      <c r="C169" s="10">
        <v>0.81399999999999995</v>
      </c>
      <c r="D169" s="10">
        <v>1.5249999999999999</v>
      </c>
      <c r="E169" s="9" t="s">
        <v>185</v>
      </c>
      <c r="F169" s="10">
        <f>1.418-0.628-0.39</f>
        <v>0.39999999999999991</v>
      </c>
      <c r="G169" s="21" t="s">
        <v>10</v>
      </c>
    </row>
    <row r="170" spans="1:1018" x14ac:dyDescent="0.25">
      <c r="A170" s="37" t="s">
        <v>113</v>
      </c>
      <c r="B170" s="9" t="s">
        <v>189</v>
      </c>
      <c r="C170" s="10">
        <v>0.70899999999999996</v>
      </c>
      <c r="D170" s="10">
        <v>1.1739999999999999</v>
      </c>
      <c r="E170" s="9" t="s">
        <v>186</v>
      </c>
      <c r="F170" s="10">
        <f>1.41-1.057</f>
        <v>0.35299999999999998</v>
      </c>
      <c r="G170" s="21" t="s">
        <v>10</v>
      </c>
    </row>
    <row r="171" spans="1:1018" x14ac:dyDescent="0.25">
      <c r="A171" s="37" t="s">
        <v>113</v>
      </c>
      <c r="B171" s="9" t="s">
        <v>110</v>
      </c>
      <c r="C171" s="10">
        <v>2.9369999999999998</v>
      </c>
      <c r="D171" s="10">
        <v>3.58</v>
      </c>
      <c r="E171" s="9" t="s">
        <v>251</v>
      </c>
      <c r="F171" s="10">
        <v>1.401</v>
      </c>
      <c r="G171" s="21" t="s">
        <v>10</v>
      </c>
    </row>
    <row r="172" spans="1:1018" x14ac:dyDescent="0.25">
      <c r="A172" s="37" t="s">
        <v>113</v>
      </c>
      <c r="B172" s="9" t="s">
        <v>110</v>
      </c>
      <c r="C172" s="10">
        <v>3.08</v>
      </c>
      <c r="D172" s="10">
        <v>3.5550000000000002</v>
      </c>
      <c r="E172" s="9" t="s">
        <v>268</v>
      </c>
      <c r="F172" s="10">
        <v>1.45</v>
      </c>
      <c r="G172" s="21" t="s">
        <v>10</v>
      </c>
    </row>
    <row r="173" spans="1:1018" x14ac:dyDescent="0.25">
      <c r="A173" s="37" t="s">
        <v>113</v>
      </c>
      <c r="B173" s="9" t="s">
        <v>110</v>
      </c>
      <c r="C173" s="10">
        <v>3.01</v>
      </c>
      <c r="D173" s="10">
        <v>3.6</v>
      </c>
      <c r="E173" s="9" t="s">
        <v>269</v>
      </c>
      <c r="F173" s="10">
        <v>1.4139999999999999</v>
      </c>
      <c r="G173" s="21" t="s">
        <v>10</v>
      </c>
    </row>
    <row r="174" spans="1:1018" x14ac:dyDescent="0.25">
      <c r="A174" s="37" t="s">
        <v>116</v>
      </c>
      <c r="B174" s="5" t="s">
        <v>110</v>
      </c>
      <c r="C174" s="4">
        <v>0.94399999999999995</v>
      </c>
      <c r="D174" s="4">
        <v>1.4139999999999999</v>
      </c>
      <c r="E174" s="5" t="s">
        <v>169</v>
      </c>
      <c r="F174" s="4">
        <f>1.005-0.322-0.094-0.2-0.015-0.065-0.015</f>
        <v>0.29399999999999982</v>
      </c>
      <c r="G174" s="21" t="s">
        <v>10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7"/>
      <c r="LT174" s="7"/>
      <c r="LU174" s="7"/>
      <c r="LV174" s="7"/>
      <c r="LW174" s="7"/>
      <c r="LX174" s="7"/>
      <c r="LY174" s="7"/>
      <c r="LZ174" s="7"/>
      <c r="MA174" s="7"/>
      <c r="MB174" s="7"/>
      <c r="MC174" s="7"/>
      <c r="MD174" s="7"/>
      <c r="ME174" s="7"/>
      <c r="MF174" s="7"/>
      <c r="MG174" s="7"/>
      <c r="MH174" s="7"/>
      <c r="MI174" s="7"/>
      <c r="MJ174" s="7"/>
      <c r="MK174" s="7"/>
      <c r="ML174" s="7"/>
      <c r="MM174" s="7"/>
      <c r="MN174" s="7"/>
      <c r="MO174" s="7"/>
      <c r="MP174" s="7"/>
      <c r="MQ174" s="7"/>
      <c r="MR174" s="7"/>
      <c r="MS174" s="7"/>
      <c r="MT174" s="7"/>
      <c r="MU174" s="7"/>
      <c r="MV174" s="7"/>
      <c r="MW174" s="7"/>
      <c r="MX174" s="7"/>
      <c r="MY174" s="7"/>
      <c r="MZ174" s="7"/>
      <c r="NA174" s="7"/>
      <c r="NB174" s="7"/>
      <c r="NC174" s="7"/>
      <c r="ND174" s="7"/>
      <c r="NE174" s="7"/>
      <c r="NF174" s="7"/>
      <c r="NG174" s="7"/>
      <c r="NH174" s="7"/>
      <c r="NI174" s="7"/>
      <c r="NJ174" s="7"/>
      <c r="NK174" s="7"/>
      <c r="NL174" s="7"/>
      <c r="NM174" s="7"/>
      <c r="NN174" s="7"/>
      <c r="NO174" s="7"/>
      <c r="NP174" s="7"/>
      <c r="NQ174" s="7"/>
      <c r="NR174" s="7"/>
      <c r="NS174" s="7"/>
      <c r="NT174" s="7"/>
      <c r="NU174" s="7"/>
      <c r="NV174" s="7"/>
      <c r="NW174" s="7"/>
      <c r="NX174" s="7"/>
      <c r="NY174" s="7"/>
      <c r="NZ174" s="7"/>
      <c r="OA174" s="7"/>
      <c r="OB174" s="7"/>
      <c r="OC174" s="7"/>
      <c r="OD174" s="7"/>
      <c r="OE174" s="7"/>
      <c r="OF174" s="7"/>
      <c r="OG174" s="7"/>
      <c r="OH174" s="7"/>
      <c r="OI174" s="7"/>
      <c r="OJ174" s="7"/>
      <c r="OK174" s="7"/>
      <c r="OL174" s="7"/>
      <c r="OM174" s="7"/>
      <c r="ON174" s="7"/>
      <c r="OO174" s="7"/>
      <c r="OP174" s="7"/>
      <c r="OQ174" s="7"/>
      <c r="OR174" s="7"/>
      <c r="OS174" s="7"/>
      <c r="OT174" s="7"/>
      <c r="OU174" s="7"/>
      <c r="OV174" s="7"/>
      <c r="OW174" s="7"/>
      <c r="OX174" s="7"/>
      <c r="OY174" s="7"/>
      <c r="OZ174" s="7"/>
      <c r="PA174" s="7"/>
      <c r="PB174" s="7"/>
      <c r="PC174" s="7"/>
      <c r="PD174" s="7"/>
      <c r="PE174" s="7"/>
      <c r="PF174" s="7"/>
      <c r="PG174" s="7"/>
      <c r="PH174" s="7"/>
      <c r="PI174" s="7"/>
      <c r="PJ174" s="7"/>
      <c r="PK174" s="7"/>
      <c r="PL174" s="7"/>
      <c r="PM174" s="7"/>
      <c r="PN174" s="7"/>
      <c r="PO174" s="7"/>
      <c r="PP174" s="7"/>
      <c r="PQ174" s="7"/>
      <c r="PR174" s="7"/>
      <c r="PS174" s="7"/>
      <c r="PT174" s="7"/>
      <c r="PU174" s="7"/>
      <c r="PV174" s="7"/>
      <c r="PW174" s="7"/>
      <c r="PX174" s="7"/>
      <c r="PY174" s="7"/>
      <c r="PZ174" s="7"/>
      <c r="QA174" s="7"/>
      <c r="QB174" s="7"/>
      <c r="QC174" s="7"/>
      <c r="QD174" s="7"/>
      <c r="QE174" s="7"/>
      <c r="QF174" s="7"/>
      <c r="QG174" s="7"/>
      <c r="QH174" s="7"/>
      <c r="QI174" s="7"/>
      <c r="QJ174" s="7"/>
      <c r="QK174" s="7"/>
      <c r="QL174" s="7"/>
      <c r="QM174" s="7"/>
      <c r="QN174" s="7"/>
      <c r="QO174" s="7"/>
      <c r="QP174" s="7"/>
      <c r="QQ174" s="7"/>
      <c r="QR174" s="7"/>
      <c r="QS174" s="7"/>
      <c r="QT174" s="7"/>
      <c r="QU174" s="7"/>
      <c r="QV174" s="7"/>
      <c r="QW174" s="7"/>
      <c r="QX174" s="7"/>
      <c r="QY174" s="7"/>
      <c r="QZ174" s="7"/>
      <c r="RA174" s="7"/>
      <c r="RB174" s="7"/>
      <c r="RC174" s="7"/>
      <c r="RD174" s="7"/>
      <c r="RE174" s="7"/>
      <c r="RF174" s="7"/>
      <c r="RG174" s="7"/>
      <c r="RH174" s="7"/>
      <c r="RI174" s="7"/>
      <c r="RJ174" s="7"/>
      <c r="RK174" s="7"/>
      <c r="RL174" s="7"/>
      <c r="RM174" s="7"/>
      <c r="RN174" s="7"/>
      <c r="RO174" s="7"/>
      <c r="RP174" s="7"/>
      <c r="RQ174" s="7"/>
      <c r="RR174" s="7"/>
      <c r="RS174" s="7"/>
      <c r="RT174" s="7"/>
      <c r="RU174" s="7"/>
      <c r="RV174" s="7"/>
      <c r="RW174" s="7"/>
      <c r="RX174" s="7"/>
      <c r="RY174" s="7"/>
      <c r="RZ174" s="7"/>
      <c r="SA174" s="7"/>
      <c r="SB174" s="7"/>
      <c r="SC174" s="7"/>
      <c r="SD174" s="7"/>
      <c r="SE174" s="7"/>
      <c r="SF174" s="7"/>
      <c r="SG174" s="7"/>
      <c r="SH174" s="7"/>
      <c r="SI174" s="7"/>
      <c r="SJ174" s="7"/>
      <c r="SK174" s="7"/>
      <c r="SL174" s="7"/>
      <c r="SM174" s="7"/>
      <c r="SN174" s="7"/>
      <c r="SO174" s="7"/>
      <c r="SP174" s="7"/>
      <c r="SQ174" s="7"/>
      <c r="SR174" s="7"/>
      <c r="SS174" s="7"/>
      <c r="ST174" s="7"/>
      <c r="SU174" s="7"/>
      <c r="SV174" s="7"/>
      <c r="SW174" s="7"/>
      <c r="SX174" s="7"/>
      <c r="SY174" s="7"/>
      <c r="SZ174" s="7"/>
      <c r="TA174" s="7"/>
      <c r="TB174" s="7"/>
      <c r="TC174" s="7"/>
      <c r="TD174" s="7"/>
      <c r="TE174" s="7"/>
      <c r="TF174" s="7"/>
      <c r="TG174" s="7"/>
      <c r="TH174" s="7"/>
      <c r="TI174" s="7"/>
      <c r="TJ174" s="7"/>
      <c r="TK174" s="7"/>
      <c r="TL174" s="7"/>
      <c r="TM174" s="7"/>
      <c r="TN174" s="7"/>
      <c r="TO174" s="7"/>
      <c r="TP174" s="7"/>
      <c r="TQ174" s="7"/>
      <c r="TR174" s="7"/>
      <c r="TS174" s="7"/>
      <c r="TT174" s="7"/>
      <c r="TU174" s="7"/>
      <c r="TV174" s="7"/>
      <c r="TW174" s="7"/>
      <c r="TX174" s="7"/>
      <c r="TY174" s="7"/>
      <c r="TZ174" s="7"/>
      <c r="UA174" s="7"/>
      <c r="UB174" s="7"/>
      <c r="UC174" s="7"/>
      <c r="UD174" s="7"/>
      <c r="UE174" s="7"/>
      <c r="UF174" s="7"/>
      <c r="UG174" s="7"/>
      <c r="UH174" s="7"/>
      <c r="UI174" s="7"/>
      <c r="UJ174" s="7"/>
      <c r="UK174" s="7"/>
      <c r="UL174" s="7"/>
      <c r="UM174" s="7"/>
      <c r="UN174" s="7"/>
      <c r="UO174" s="7"/>
      <c r="UP174" s="7"/>
      <c r="UQ174" s="7"/>
      <c r="UR174" s="7"/>
      <c r="US174" s="7"/>
      <c r="UT174" s="7"/>
      <c r="UU174" s="7"/>
      <c r="UV174" s="7"/>
      <c r="UW174" s="7"/>
      <c r="UX174" s="7"/>
      <c r="UY174" s="7"/>
      <c r="UZ174" s="7"/>
      <c r="VA174" s="7"/>
      <c r="VB174" s="7"/>
      <c r="VC174" s="7"/>
      <c r="VD174" s="7"/>
      <c r="VE174" s="7"/>
      <c r="VF174" s="7"/>
      <c r="VG174" s="7"/>
      <c r="VH174" s="7"/>
      <c r="VI174" s="7"/>
      <c r="VJ174" s="7"/>
      <c r="VK174" s="7"/>
      <c r="VL174" s="7"/>
      <c r="VM174" s="7"/>
      <c r="VN174" s="7"/>
      <c r="VO174" s="7"/>
      <c r="VP174" s="7"/>
      <c r="VQ174" s="7"/>
      <c r="VR174" s="7"/>
      <c r="VS174" s="7"/>
      <c r="VT174" s="7"/>
      <c r="VU174" s="7"/>
      <c r="VV174" s="7"/>
      <c r="VW174" s="7"/>
      <c r="VX174" s="7"/>
      <c r="VY174" s="7"/>
      <c r="VZ174" s="7"/>
      <c r="WA174" s="7"/>
      <c r="WB174" s="7"/>
      <c r="WC174" s="7"/>
      <c r="WD174" s="7"/>
      <c r="WE174" s="7"/>
      <c r="WF174" s="7"/>
      <c r="WG174" s="7"/>
      <c r="WH174" s="7"/>
      <c r="WI174" s="7"/>
      <c r="WJ174" s="7"/>
      <c r="WK174" s="7"/>
      <c r="WL174" s="7"/>
      <c r="WM174" s="7"/>
      <c r="WN174" s="7"/>
      <c r="WO174" s="7"/>
      <c r="WP174" s="7"/>
      <c r="WQ174" s="7"/>
      <c r="WR174" s="7"/>
      <c r="WS174" s="7"/>
      <c r="WT174" s="7"/>
      <c r="WU174" s="7"/>
      <c r="WV174" s="7"/>
      <c r="WW174" s="7"/>
      <c r="WX174" s="7"/>
      <c r="WY174" s="7"/>
      <c r="WZ174" s="7"/>
      <c r="XA174" s="7"/>
      <c r="XB174" s="7"/>
      <c r="XC174" s="7"/>
      <c r="XD174" s="7"/>
      <c r="XE174" s="7"/>
      <c r="XF174" s="7"/>
      <c r="XG174" s="7"/>
      <c r="XH174" s="7"/>
      <c r="XI174" s="7"/>
      <c r="XJ174" s="7"/>
      <c r="XK174" s="7"/>
      <c r="XL174" s="7"/>
      <c r="XM174" s="7"/>
      <c r="XN174" s="7"/>
      <c r="XO174" s="7"/>
      <c r="XP174" s="7"/>
      <c r="XQ174" s="7"/>
      <c r="XR174" s="7"/>
      <c r="XS174" s="7"/>
      <c r="XT174" s="7"/>
      <c r="XU174" s="7"/>
      <c r="XV174" s="7"/>
      <c r="XW174" s="7"/>
      <c r="XX174" s="7"/>
      <c r="XY174" s="7"/>
      <c r="XZ174" s="7"/>
      <c r="YA174" s="7"/>
      <c r="YB174" s="7"/>
      <c r="YC174" s="7"/>
      <c r="YD174" s="7"/>
      <c r="YE174" s="7"/>
      <c r="YF174" s="7"/>
      <c r="YG174" s="7"/>
      <c r="YH174" s="7"/>
      <c r="YI174" s="7"/>
      <c r="YJ174" s="7"/>
      <c r="YK174" s="7"/>
      <c r="YL174" s="7"/>
      <c r="YM174" s="7"/>
      <c r="YN174" s="7"/>
      <c r="YO174" s="7"/>
      <c r="YP174" s="7"/>
      <c r="YQ174" s="7"/>
      <c r="YR174" s="7"/>
      <c r="YS174" s="7"/>
      <c r="YT174" s="7"/>
      <c r="YU174" s="7"/>
      <c r="YV174" s="7"/>
      <c r="YW174" s="7"/>
      <c r="YX174" s="7"/>
      <c r="YY174" s="7"/>
      <c r="YZ174" s="7"/>
      <c r="ZA174" s="7"/>
      <c r="ZB174" s="7"/>
      <c r="ZC174" s="7"/>
      <c r="ZD174" s="7"/>
      <c r="ZE174" s="7"/>
      <c r="ZF174" s="7"/>
      <c r="ZG174" s="7"/>
      <c r="ZH174" s="7"/>
      <c r="ZI174" s="7"/>
      <c r="ZJ174" s="7"/>
      <c r="ZK174" s="7"/>
      <c r="ZL174" s="7"/>
      <c r="ZM174" s="7"/>
      <c r="ZN174" s="7"/>
      <c r="ZO174" s="7"/>
      <c r="ZP174" s="7"/>
      <c r="ZQ174" s="7"/>
      <c r="ZR174" s="7"/>
      <c r="ZS174" s="7"/>
      <c r="ZT174" s="7"/>
      <c r="ZU174" s="7"/>
      <c r="ZV174" s="7"/>
      <c r="ZW174" s="7"/>
      <c r="ZX174" s="7"/>
      <c r="ZY174" s="7"/>
      <c r="ZZ174" s="7"/>
      <c r="AAA174" s="7"/>
      <c r="AAB174" s="7"/>
      <c r="AAC174" s="7"/>
      <c r="AAD174" s="7"/>
      <c r="AAE174" s="7"/>
      <c r="AAF174" s="7"/>
      <c r="AAG174" s="7"/>
      <c r="AAH174" s="7"/>
      <c r="AAI174" s="7"/>
      <c r="AAJ174" s="7"/>
      <c r="AAK174" s="7"/>
      <c r="AAL174" s="7"/>
      <c r="AAM174" s="7"/>
      <c r="AAN174" s="7"/>
      <c r="AAO174" s="7"/>
      <c r="AAP174" s="7"/>
      <c r="AAQ174" s="7"/>
      <c r="AAR174" s="7"/>
      <c r="AAS174" s="7"/>
      <c r="AAT174" s="7"/>
      <c r="AAU174" s="7"/>
      <c r="AAV174" s="7"/>
      <c r="AAW174" s="7"/>
      <c r="AAX174" s="7"/>
      <c r="AAY174" s="7"/>
      <c r="AAZ174" s="7"/>
      <c r="ABA174" s="7"/>
      <c r="ABB174" s="7"/>
      <c r="ABC174" s="7"/>
      <c r="ABD174" s="7"/>
      <c r="ABE174" s="7"/>
      <c r="ABF174" s="7"/>
      <c r="ABG174" s="7"/>
      <c r="ABH174" s="7"/>
      <c r="ABI174" s="7"/>
      <c r="ABJ174" s="7"/>
      <c r="ABK174" s="7"/>
      <c r="ABL174" s="7"/>
      <c r="ABM174" s="7"/>
      <c r="ABN174" s="7"/>
      <c r="ABO174" s="7"/>
      <c r="ABP174" s="7"/>
      <c r="ABQ174" s="7"/>
      <c r="ABR174" s="7"/>
      <c r="ABS174" s="7"/>
      <c r="ABT174" s="7"/>
      <c r="ABU174" s="7"/>
      <c r="ABV174" s="7"/>
      <c r="ABW174" s="7"/>
      <c r="ABX174" s="7"/>
      <c r="ABY174" s="7"/>
      <c r="ABZ174" s="7"/>
      <c r="ACA174" s="7"/>
      <c r="ACB174" s="7"/>
      <c r="ACC174" s="7"/>
      <c r="ACD174" s="7"/>
      <c r="ACE174" s="7"/>
      <c r="ACF174" s="7"/>
      <c r="ACG174" s="7"/>
      <c r="ACH174" s="7"/>
      <c r="ACI174" s="7"/>
      <c r="ACJ174" s="7"/>
      <c r="ACK174" s="7"/>
      <c r="ACL174" s="7"/>
      <c r="ACM174" s="7"/>
      <c r="ACN174" s="7"/>
      <c r="ACO174" s="7"/>
      <c r="ACP174" s="7"/>
      <c r="ACQ174" s="7"/>
      <c r="ACR174" s="7"/>
      <c r="ACS174" s="7"/>
      <c r="ACT174" s="7"/>
      <c r="ACU174" s="7"/>
      <c r="ACV174" s="7"/>
      <c r="ACW174" s="7"/>
      <c r="ACX174" s="7"/>
      <c r="ACY174" s="7"/>
      <c r="ACZ174" s="7"/>
      <c r="ADA174" s="7"/>
      <c r="ADB174" s="7"/>
      <c r="ADC174" s="7"/>
      <c r="ADD174" s="7"/>
      <c r="ADE174" s="7"/>
      <c r="ADF174" s="7"/>
      <c r="ADG174" s="7"/>
      <c r="ADH174" s="7"/>
      <c r="ADI174" s="7"/>
      <c r="ADJ174" s="7"/>
      <c r="ADK174" s="7"/>
      <c r="ADL174" s="7"/>
      <c r="ADM174" s="7"/>
      <c r="ADN174" s="7"/>
      <c r="ADO174" s="7"/>
      <c r="ADP174" s="7"/>
      <c r="ADQ174" s="7"/>
      <c r="ADR174" s="7"/>
      <c r="ADS174" s="7"/>
      <c r="ADT174" s="7"/>
      <c r="ADU174" s="7"/>
      <c r="ADV174" s="7"/>
      <c r="ADW174" s="7"/>
      <c r="ADX174" s="7"/>
      <c r="ADY174" s="7"/>
      <c r="ADZ174" s="7"/>
      <c r="AEA174" s="7"/>
      <c r="AEB174" s="7"/>
      <c r="AEC174" s="7"/>
      <c r="AED174" s="7"/>
      <c r="AEE174" s="7"/>
      <c r="AEF174" s="7"/>
      <c r="AEG174" s="7"/>
      <c r="AEH174" s="7"/>
      <c r="AEI174" s="7"/>
      <c r="AEJ174" s="7"/>
      <c r="AEK174" s="7"/>
      <c r="AEL174" s="7"/>
      <c r="AEM174" s="7"/>
      <c r="AEN174" s="7"/>
      <c r="AEO174" s="7"/>
      <c r="AEP174" s="7"/>
      <c r="AEQ174" s="7"/>
      <c r="AER174" s="7"/>
      <c r="AES174" s="7"/>
      <c r="AET174" s="7"/>
      <c r="AEU174" s="7"/>
      <c r="AEV174" s="7"/>
      <c r="AEW174" s="7"/>
      <c r="AEX174" s="7"/>
      <c r="AEY174" s="7"/>
      <c r="AEZ174" s="7"/>
      <c r="AFA174" s="7"/>
      <c r="AFB174" s="7"/>
      <c r="AFC174" s="7"/>
      <c r="AFD174" s="7"/>
      <c r="AFE174" s="7"/>
      <c r="AFF174" s="7"/>
      <c r="AFG174" s="7"/>
      <c r="AFH174" s="7"/>
      <c r="AFI174" s="7"/>
      <c r="AFJ174" s="7"/>
      <c r="AFK174" s="7"/>
      <c r="AFL174" s="7"/>
      <c r="AFM174" s="7"/>
      <c r="AFN174" s="7"/>
      <c r="AFO174" s="7"/>
      <c r="AFP174" s="7"/>
      <c r="AFQ174" s="7"/>
      <c r="AFR174" s="7"/>
      <c r="AFS174" s="7"/>
      <c r="AFT174" s="7"/>
      <c r="AFU174" s="7"/>
      <c r="AFV174" s="7"/>
      <c r="AFW174" s="7"/>
      <c r="AFX174" s="7"/>
      <c r="AFY174" s="7"/>
      <c r="AFZ174" s="7"/>
      <c r="AGA174" s="7"/>
      <c r="AGB174" s="7"/>
      <c r="AGC174" s="7"/>
      <c r="AGD174" s="7"/>
      <c r="AGE174" s="7"/>
      <c r="AGF174" s="7"/>
      <c r="AGG174" s="7"/>
      <c r="AGH174" s="7"/>
      <c r="AGI174" s="7"/>
      <c r="AGJ174" s="7"/>
      <c r="AGK174" s="7"/>
      <c r="AGL174" s="7"/>
      <c r="AGM174" s="7"/>
      <c r="AGN174" s="7"/>
      <c r="AGO174" s="7"/>
      <c r="AGP174" s="7"/>
      <c r="AGQ174" s="7"/>
      <c r="AGR174" s="7"/>
      <c r="AGS174" s="7"/>
      <c r="AGT174" s="7"/>
      <c r="AGU174" s="7"/>
      <c r="AGV174" s="7"/>
      <c r="AGW174" s="7"/>
      <c r="AGX174" s="7"/>
      <c r="AGY174" s="7"/>
      <c r="AGZ174" s="7"/>
      <c r="AHA174" s="7"/>
      <c r="AHB174" s="7"/>
      <c r="AHC174" s="7"/>
      <c r="AHD174" s="7"/>
      <c r="AHE174" s="7"/>
      <c r="AHF174" s="7"/>
      <c r="AHG174" s="7"/>
      <c r="AHH174" s="7"/>
      <c r="AHI174" s="7"/>
      <c r="AHJ174" s="7"/>
      <c r="AHK174" s="7"/>
      <c r="AHL174" s="7"/>
      <c r="AHM174" s="7"/>
      <c r="AHN174" s="7"/>
      <c r="AHO174" s="7"/>
      <c r="AHP174" s="7"/>
      <c r="AHQ174" s="7"/>
      <c r="AHR174" s="7"/>
      <c r="AHS174" s="7"/>
      <c r="AHT174" s="7"/>
      <c r="AHU174" s="7"/>
      <c r="AHV174" s="7"/>
      <c r="AHW174" s="7"/>
      <c r="AHX174" s="7"/>
      <c r="AHY174" s="7"/>
      <c r="AHZ174" s="7"/>
      <c r="AIA174" s="7"/>
      <c r="AIB174" s="7"/>
      <c r="AIC174" s="7"/>
      <c r="AID174" s="7"/>
      <c r="AIE174" s="7"/>
      <c r="AIF174" s="7"/>
      <c r="AIG174" s="7"/>
      <c r="AIH174" s="7"/>
      <c r="AII174" s="7"/>
      <c r="AIJ174" s="7"/>
      <c r="AIK174" s="7"/>
      <c r="AIL174" s="7"/>
      <c r="AIM174" s="7"/>
      <c r="AIN174" s="7"/>
      <c r="AIO174" s="7"/>
      <c r="AIP174" s="7"/>
      <c r="AIQ174" s="7"/>
      <c r="AIR174" s="7"/>
      <c r="AIS174" s="7"/>
      <c r="AIT174" s="7"/>
      <c r="AIU174" s="7"/>
      <c r="AIV174" s="7"/>
      <c r="AIW174" s="7"/>
      <c r="AIX174" s="7"/>
      <c r="AIY174" s="7"/>
      <c r="AIZ174" s="7"/>
      <c r="AJA174" s="7"/>
      <c r="AJB174" s="7"/>
      <c r="AJC174" s="7"/>
      <c r="AJD174" s="7"/>
      <c r="AJE174" s="7"/>
      <c r="AJF174" s="7"/>
      <c r="AJG174" s="7"/>
      <c r="AJH174" s="7"/>
      <c r="AJI174" s="7"/>
      <c r="AJJ174" s="7"/>
      <c r="AJK174" s="7"/>
      <c r="AJL174" s="7"/>
      <c r="AJM174" s="7"/>
      <c r="AJN174" s="7"/>
      <c r="AJO174" s="7"/>
      <c r="AJP174" s="7"/>
      <c r="AJQ174" s="7"/>
      <c r="AJR174" s="7"/>
      <c r="AJS174" s="7"/>
      <c r="AJT174" s="7"/>
      <c r="AJU174" s="7"/>
      <c r="AJV174" s="7"/>
      <c r="AJW174" s="7"/>
      <c r="AJX174" s="7"/>
      <c r="AJY174" s="7"/>
      <c r="AJZ174" s="7"/>
      <c r="AKA174" s="7"/>
      <c r="AKB174" s="7"/>
      <c r="AKC174" s="7"/>
      <c r="AKD174" s="7"/>
      <c r="AKE174" s="7"/>
      <c r="AKF174" s="7"/>
      <c r="AKG174" s="7"/>
      <c r="AKH174" s="7"/>
      <c r="AKI174" s="7"/>
      <c r="AKJ174" s="7"/>
      <c r="AKK174" s="7"/>
      <c r="AKL174" s="7"/>
      <c r="AKM174" s="7"/>
      <c r="AKN174" s="7"/>
      <c r="AKO174" s="7"/>
      <c r="AKP174" s="7"/>
      <c r="AKQ174" s="7"/>
      <c r="AKR174" s="7"/>
      <c r="AKS174" s="7"/>
      <c r="AKT174" s="7"/>
      <c r="AKU174" s="7"/>
      <c r="AKV174" s="7"/>
      <c r="AKW174" s="7"/>
      <c r="AKX174" s="7"/>
      <c r="AKY174" s="7"/>
      <c r="AKZ174" s="7"/>
      <c r="ALA174" s="7"/>
      <c r="ALB174" s="7"/>
      <c r="ALC174" s="7"/>
      <c r="ALD174" s="7"/>
      <c r="ALE174" s="7"/>
      <c r="ALF174" s="7"/>
      <c r="ALG174" s="7"/>
      <c r="ALH174" s="7"/>
      <c r="ALI174" s="7"/>
      <c r="ALJ174" s="7"/>
      <c r="ALK174" s="7"/>
      <c r="ALL174" s="7"/>
      <c r="ALM174" s="7"/>
      <c r="ALN174" s="7"/>
      <c r="ALO174" s="7"/>
      <c r="ALP174" s="7"/>
      <c r="ALQ174" s="7"/>
      <c r="ALR174" s="7"/>
      <c r="ALS174" s="7"/>
      <c r="ALT174" s="7"/>
      <c r="ALU174" s="7"/>
      <c r="ALV174" s="7"/>
      <c r="ALW174" s="7"/>
      <c r="ALX174" s="7"/>
      <c r="ALY174" s="7"/>
      <c r="ALZ174" s="7"/>
      <c r="AMA174" s="7"/>
      <c r="AMB174" s="7"/>
      <c r="AMC174" s="7"/>
      <c r="AMD174" s="7"/>
    </row>
    <row r="175" spans="1:1018" x14ac:dyDescent="0.25">
      <c r="A175" s="37" t="s">
        <v>116</v>
      </c>
      <c r="B175" s="5" t="s">
        <v>189</v>
      </c>
      <c r="C175" s="4">
        <v>0.50800000000000001</v>
      </c>
      <c r="D175" s="4">
        <v>0.90800000000000003</v>
      </c>
      <c r="E175" s="5" t="s">
        <v>170</v>
      </c>
      <c r="F175" s="4">
        <f>1.012-0.692-0.12</f>
        <v>0.20000000000000007</v>
      </c>
      <c r="G175" s="21" t="s">
        <v>10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  <c r="MB175" s="7"/>
      <c r="MC175" s="7"/>
      <c r="MD175" s="7"/>
      <c r="ME175" s="7"/>
      <c r="MF175" s="7"/>
      <c r="MG175" s="7"/>
      <c r="MH175" s="7"/>
      <c r="MI175" s="7"/>
      <c r="MJ175" s="7"/>
      <c r="MK175" s="7"/>
      <c r="ML175" s="7"/>
      <c r="MM175" s="7"/>
      <c r="MN175" s="7"/>
      <c r="MO175" s="7"/>
      <c r="MP175" s="7"/>
      <c r="MQ175" s="7"/>
      <c r="MR175" s="7"/>
      <c r="MS175" s="7"/>
      <c r="MT175" s="7"/>
      <c r="MU175" s="7"/>
      <c r="MV175" s="7"/>
      <c r="MW175" s="7"/>
      <c r="MX175" s="7"/>
      <c r="MY175" s="7"/>
      <c r="MZ175" s="7"/>
      <c r="NA175" s="7"/>
      <c r="NB175" s="7"/>
      <c r="NC175" s="7"/>
      <c r="ND175" s="7"/>
      <c r="NE175" s="7"/>
      <c r="NF175" s="7"/>
      <c r="NG175" s="7"/>
      <c r="NH175" s="7"/>
      <c r="NI175" s="7"/>
      <c r="NJ175" s="7"/>
      <c r="NK175" s="7"/>
      <c r="NL175" s="7"/>
      <c r="NM175" s="7"/>
      <c r="NN175" s="7"/>
      <c r="NO175" s="7"/>
      <c r="NP175" s="7"/>
      <c r="NQ175" s="7"/>
      <c r="NR175" s="7"/>
      <c r="NS175" s="7"/>
      <c r="NT175" s="7"/>
      <c r="NU175" s="7"/>
      <c r="NV175" s="7"/>
      <c r="NW175" s="7"/>
      <c r="NX175" s="7"/>
      <c r="NY175" s="7"/>
      <c r="NZ175" s="7"/>
      <c r="OA175" s="7"/>
      <c r="OB175" s="7"/>
      <c r="OC175" s="7"/>
      <c r="OD175" s="7"/>
      <c r="OE175" s="7"/>
      <c r="OF175" s="7"/>
      <c r="OG175" s="7"/>
      <c r="OH175" s="7"/>
      <c r="OI175" s="7"/>
      <c r="OJ175" s="7"/>
      <c r="OK175" s="7"/>
      <c r="OL175" s="7"/>
      <c r="OM175" s="7"/>
      <c r="ON175" s="7"/>
      <c r="OO175" s="7"/>
      <c r="OP175" s="7"/>
      <c r="OQ175" s="7"/>
      <c r="OR175" s="7"/>
      <c r="OS175" s="7"/>
      <c r="OT175" s="7"/>
      <c r="OU175" s="7"/>
      <c r="OV175" s="7"/>
      <c r="OW175" s="7"/>
      <c r="OX175" s="7"/>
      <c r="OY175" s="7"/>
      <c r="OZ175" s="7"/>
      <c r="PA175" s="7"/>
      <c r="PB175" s="7"/>
      <c r="PC175" s="7"/>
      <c r="PD175" s="7"/>
      <c r="PE175" s="7"/>
      <c r="PF175" s="7"/>
      <c r="PG175" s="7"/>
      <c r="PH175" s="7"/>
      <c r="PI175" s="7"/>
      <c r="PJ175" s="7"/>
      <c r="PK175" s="7"/>
      <c r="PL175" s="7"/>
      <c r="PM175" s="7"/>
      <c r="PN175" s="7"/>
      <c r="PO175" s="7"/>
      <c r="PP175" s="7"/>
      <c r="PQ175" s="7"/>
      <c r="PR175" s="7"/>
      <c r="PS175" s="7"/>
      <c r="PT175" s="7"/>
      <c r="PU175" s="7"/>
      <c r="PV175" s="7"/>
      <c r="PW175" s="7"/>
      <c r="PX175" s="7"/>
      <c r="PY175" s="7"/>
      <c r="PZ175" s="7"/>
      <c r="QA175" s="7"/>
      <c r="QB175" s="7"/>
      <c r="QC175" s="7"/>
      <c r="QD175" s="7"/>
      <c r="QE175" s="7"/>
      <c r="QF175" s="7"/>
      <c r="QG175" s="7"/>
      <c r="QH175" s="7"/>
      <c r="QI175" s="7"/>
      <c r="QJ175" s="7"/>
      <c r="QK175" s="7"/>
      <c r="QL175" s="7"/>
      <c r="QM175" s="7"/>
      <c r="QN175" s="7"/>
      <c r="QO175" s="7"/>
      <c r="QP175" s="7"/>
      <c r="QQ175" s="7"/>
      <c r="QR175" s="7"/>
      <c r="QS175" s="7"/>
      <c r="QT175" s="7"/>
      <c r="QU175" s="7"/>
      <c r="QV175" s="7"/>
      <c r="QW175" s="7"/>
      <c r="QX175" s="7"/>
      <c r="QY175" s="7"/>
      <c r="QZ175" s="7"/>
      <c r="RA175" s="7"/>
      <c r="RB175" s="7"/>
      <c r="RC175" s="7"/>
      <c r="RD175" s="7"/>
      <c r="RE175" s="7"/>
      <c r="RF175" s="7"/>
      <c r="RG175" s="7"/>
      <c r="RH175" s="7"/>
      <c r="RI175" s="7"/>
      <c r="RJ175" s="7"/>
      <c r="RK175" s="7"/>
      <c r="RL175" s="7"/>
      <c r="RM175" s="7"/>
      <c r="RN175" s="7"/>
      <c r="RO175" s="7"/>
      <c r="RP175" s="7"/>
      <c r="RQ175" s="7"/>
      <c r="RR175" s="7"/>
      <c r="RS175" s="7"/>
      <c r="RT175" s="7"/>
      <c r="RU175" s="7"/>
      <c r="RV175" s="7"/>
      <c r="RW175" s="7"/>
      <c r="RX175" s="7"/>
      <c r="RY175" s="7"/>
      <c r="RZ175" s="7"/>
      <c r="SA175" s="7"/>
      <c r="SB175" s="7"/>
      <c r="SC175" s="7"/>
      <c r="SD175" s="7"/>
      <c r="SE175" s="7"/>
      <c r="SF175" s="7"/>
      <c r="SG175" s="7"/>
      <c r="SH175" s="7"/>
      <c r="SI175" s="7"/>
      <c r="SJ175" s="7"/>
      <c r="SK175" s="7"/>
      <c r="SL175" s="7"/>
      <c r="SM175" s="7"/>
      <c r="SN175" s="7"/>
      <c r="SO175" s="7"/>
      <c r="SP175" s="7"/>
      <c r="SQ175" s="7"/>
      <c r="SR175" s="7"/>
      <c r="SS175" s="7"/>
      <c r="ST175" s="7"/>
      <c r="SU175" s="7"/>
      <c r="SV175" s="7"/>
      <c r="SW175" s="7"/>
      <c r="SX175" s="7"/>
      <c r="SY175" s="7"/>
      <c r="SZ175" s="7"/>
      <c r="TA175" s="7"/>
      <c r="TB175" s="7"/>
      <c r="TC175" s="7"/>
      <c r="TD175" s="7"/>
      <c r="TE175" s="7"/>
      <c r="TF175" s="7"/>
      <c r="TG175" s="7"/>
      <c r="TH175" s="7"/>
      <c r="TI175" s="7"/>
      <c r="TJ175" s="7"/>
      <c r="TK175" s="7"/>
      <c r="TL175" s="7"/>
      <c r="TM175" s="7"/>
      <c r="TN175" s="7"/>
      <c r="TO175" s="7"/>
      <c r="TP175" s="7"/>
      <c r="TQ175" s="7"/>
      <c r="TR175" s="7"/>
      <c r="TS175" s="7"/>
      <c r="TT175" s="7"/>
      <c r="TU175" s="7"/>
      <c r="TV175" s="7"/>
      <c r="TW175" s="7"/>
      <c r="TX175" s="7"/>
      <c r="TY175" s="7"/>
      <c r="TZ175" s="7"/>
      <c r="UA175" s="7"/>
      <c r="UB175" s="7"/>
      <c r="UC175" s="7"/>
      <c r="UD175" s="7"/>
      <c r="UE175" s="7"/>
      <c r="UF175" s="7"/>
      <c r="UG175" s="7"/>
      <c r="UH175" s="7"/>
      <c r="UI175" s="7"/>
      <c r="UJ175" s="7"/>
      <c r="UK175" s="7"/>
      <c r="UL175" s="7"/>
      <c r="UM175" s="7"/>
      <c r="UN175" s="7"/>
      <c r="UO175" s="7"/>
      <c r="UP175" s="7"/>
      <c r="UQ175" s="7"/>
      <c r="UR175" s="7"/>
      <c r="US175" s="7"/>
      <c r="UT175" s="7"/>
      <c r="UU175" s="7"/>
      <c r="UV175" s="7"/>
      <c r="UW175" s="7"/>
      <c r="UX175" s="7"/>
      <c r="UY175" s="7"/>
      <c r="UZ175" s="7"/>
      <c r="VA175" s="7"/>
      <c r="VB175" s="7"/>
      <c r="VC175" s="7"/>
      <c r="VD175" s="7"/>
      <c r="VE175" s="7"/>
      <c r="VF175" s="7"/>
      <c r="VG175" s="7"/>
      <c r="VH175" s="7"/>
      <c r="VI175" s="7"/>
      <c r="VJ175" s="7"/>
      <c r="VK175" s="7"/>
      <c r="VL175" s="7"/>
      <c r="VM175" s="7"/>
      <c r="VN175" s="7"/>
      <c r="VO175" s="7"/>
      <c r="VP175" s="7"/>
      <c r="VQ175" s="7"/>
      <c r="VR175" s="7"/>
      <c r="VS175" s="7"/>
      <c r="VT175" s="7"/>
      <c r="VU175" s="7"/>
      <c r="VV175" s="7"/>
      <c r="VW175" s="7"/>
      <c r="VX175" s="7"/>
      <c r="VY175" s="7"/>
      <c r="VZ175" s="7"/>
      <c r="WA175" s="7"/>
      <c r="WB175" s="7"/>
      <c r="WC175" s="7"/>
      <c r="WD175" s="7"/>
      <c r="WE175" s="7"/>
      <c r="WF175" s="7"/>
      <c r="WG175" s="7"/>
      <c r="WH175" s="7"/>
      <c r="WI175" s="7"/>
      <c r="WJ175" s="7"/>
      <c r="WK175" s="7"/>
      <c r="WL175" s="7"/>
      <c r="WM175" s="7"/>
      <c r="WN175" s="7"/>
      <c r="WO175" s="7"/>
      <c r="WP175" s="7"/>
      <c r="WQ175" s="7"/>
      <c r="WR175" s="7"/>
      <c r="WS175" s="7"/>
      <c r="WT175" s="7"/>
      <c r="WU175" s="7"/>
      <c r="WV175" s="7"/>
      <c r="WW175" s="7"/>
      <c r="WX175" s="7"/>
      <c r="WY175" s="7"/>
      <c r="WZ175" s="7"/>
      <c r="XA175" s="7"/>
      <c r="XB175" s="7"/>
      <c r="XC175" s="7"/>
      <c r="XD175" s="7"/>
      <c r="XE175" s="7"/>
      <c r="XF175" s="7"/>
      <c r="XG175" s="7"/>
      <c r="XH175" s="7"/>
      <c r="XI175" s="7"/>
      <c r="XJ175" s="7"/>
      <c r="XK175" s="7"/>
      <c r="XL175" s="7"/>
      <c r="XM175" s="7"/>
      <c r="XN175" s="7"/>
      <c r="XO175" s="7"/>
      <c r="XP175" s="7"/>
      <c r="XQ175" s="7"/>
      <c r="XR175" s="7"/>
      <c r="XS175" s="7"/>
      <c r="XT175" s="7"/>
      <c r="XU175" s="7"/>
      <c r="XV175" s="7"/>
      <c r="XW175" s="7"/>
      <c r="XX175" s="7"/>
      <c r="XY175" s="7"/>
      <c r="XZ175" s="7"/>
      <c r="YA175" s="7"/>
      <c r="YB175" s="7"/>
      <c r="YC175" s="7"/>
      <c r="YD175" s="7"/>
      <c r="YE175" s="7"/>
      <c r="YF175" s="7"/>
      <c r="YG175" s="7"/>
      <c r="YH175" s="7"/>
      <c r="YI175" s="7"/>
      <c r="YJ175" s="7"/>
      <c r="YK175" s="7"/>
      <c r="YL175" s="7"/>
      <c r="YM175" s="7"/>
      <c r="YN175" s="7"/>
      <c r="YO175" s="7"/>
      <c r="YP175" s="7"/>
      <c r="YQ175" s="7"/>
      <c r="YR175" s="7"/>
      <c r="YS175" s="7"/>
      <c r="YT175" s="7"/>
      <c r="YU175" s="7"/>
      <c r="YV175" s="7"/>
      <c r="YW175" s="7"/>
      <c r="YX175" s="7"/>
      <c r="YY175" s="7"/>
      <c r="YZ175" s="7"/>
      <c r="ZA175" s="7"/>
      <c r="ZB175" s="7"/>
      <c r="ZC175" s="7"/>
      <c r="ZD175" s="7"/>
      <c r="ZE175" s="7"/>
      <c r="ZF175" s="7"/>
      <c r="ZG175" s="7"/>
      <c r="ZH175" s="7"/>
      <c r="ZI175" s="7"/>
      <c r="ZJ175" s="7"/>
      <c r="ZK175" s="7"/>
      <c r="ZL175" s="7"/>
      <c r="ZM175" s="7"/>
      <c r="ZN175" s="7"/>
      <c r="ZO175" s="7"/>
      <c r="ZP175" s="7"/>
      <c r="ZQ175" s="7"/>
      <c r="ZR175" s="7"/>
      <c r="ZS175" s="7"/>
      <c r="ZT175" s="7"/>
      <c r="ZU175" s="7"/>
      <c r="ZV175" s="7"/>
      <c r="ZW175" s="7"/>
      <c r="ZX175" s="7"/>
      <c r="ZY175" s="7"/>
      <c r="ZZ175" s="7"/>
      <c r="AAA175" s="7"/>
      <c r="AAB175" s="7"/>
      <c r="AAC175" s="7"/>
      <c r="AAD175" s="7"/>
      <c r="AAE175" s="7"/>
      <c r="AAF175" s="7"/>
      <c r="AAG175" s="7"/>
      <c r="AAH175" s="7"/>
      <c r="AAI175" s="7"/>
      <c r="AAJ175" s="7"/>
      <c r="AAK175" s="7"/>
      <c r="AAL175" s="7"/>
      <c r="AAM175" s="7"/>
      <c r="AAN175" s="7"/>
      <c r="AAO175" s="7"/>
      <c r="AAP175" s="7"/>
      <c r="AAQ175" s="7"/>
      <c r="AAR175" s="7"/>
      <c r="AAS175" s="7"/>
      <c r="AAT175" s="7"/>
      <c r="AAU175" s="7"/>
      <c r="AAV175" s="7"/>
      <c r="AAW175" s="7"/>
      <c r="AAX175" s="7"/>
      <c r="AAY175" s="7"/>
      <c r="AAZ175" s="7"/>
      <c r="ABA175" s="7"/>
      <c r="ABB175" s="7"/>
      <c r="ABC175" s="7"/>
      <c r="ABD175" s="7"/>
      <c r="ABE175" s="7"/>
      <c r="ABF175" s="7"/>
      <c r="ABG175" s="7"/>
      <c r="ABH175" s="7"/>
      <c r="ABI175" s="7"/>
      <c r="ABJ175" s="7"/>
      <c r="ABK175" s="7"/>
      <c r="ABL175" s="7"/>
      <c r="ABM175" s="7"/>
      <c r="ABN175" s="7"/>
      <c r="ABO175" s="7"/>
      <c r="ABP175" s="7"/>
      <c r="ABQ175" s="7"/>
      <c r="ABR175" s="7"/>
      <c r="ABS175" s="7"/>
      <c r="ABT175" s="7"/>
      <c r="ABU175" s="7"/>
      <c r="ABV175" s="7"/>
      <c r="ABW175" s="7"/>
      <c r="ABX175" s="7"/>
      <c r="ABY175" s="7"/>
      <c r="ABZ175" s="7"/>
      <c r="ACA175" s="7"/>
      <c r="ACB175" s="7"/>
      <c r="ACC175" s="7"/>
      <c r="ACD175" s="7"/>
      <c r="ACE175" s="7"/>
      <c r="ACF175" s="7"/>
      <c r="ACG175" s="7"/>
      <c r="ACH175" s="7"/>
      <c r="ACI175" s="7"/>
      <c r="ACJ175" s="7"/>
      <c r="ACK175" s="7"/>
      <c r="ACL175" s="7"/>
      <c r="ACM175" s="7"/>
      <c r="ACN175" s="7"/>
      <c r="ACO175" s="7"/>
      <c r="ACP175" s="7"/>
      <c r="ACQ175" s="7"/>
      <c r="ACR175" s="7"/>
      <c r="ACS175" s="7"/>
      <c r="ACT175" s="7"/>
      <c r="ACU175" s="7"/>
      <c r="ACV175" s="7"/>
      <c r="ACW175" s="7"/>
      <c r="ACX175" s="7"/>
      <c r="ACY175" s="7"/>
      <c r="ACZ175" s="7"/>
      <c r="ADA175" s="7"/>
      <c r="ADB175" s="7"/>
      <c r="ADC175" s="7"/>
      <c r="ADD175" s="7"/>
      <c r="ADE175" s="7"/>
      <c r="ADF175" s="7"/>
      <c r="ADG175" s="7"/>
      <c r="ADH175" s="7"/>
      <c r="ADI175" s="7"/>
      <c r="ADJ175" s="7"/>
      <c r="ADK175" s="7"/>
      <c r="ADL175" s="7"/>
      <c r="ADM175" s="7"/>
      <c r="ADN175" s="7"/>
      <c r="ADO175" s="7"/>
      <c r="ADP175" s="7"/>
      <c r="ADQ175" s="7"/>
      <c r="ADR175" s="7"/>
      <c r="ADS175" s="7"/>
      <c r="ADT175" s="7"/>
      <c r="ADU175" s="7"/>
      <c r="ADV175" s="7"/>
      <c r="ADW175" s="7"/>
      <c r="ADX175" s="7"/>
      <c r="ADY175" s="7"/>
      <c r="ADZ175" s="7"/>
      <c r="AEA175" s="7"/>
      <c r="AEB175" s="7"/>
      <c r="AEC175" s="7"/>
      <c r="AED175" s="7"/>
      <c r="AEE175" s="7"/>
      <c r="AEF175" s="7"/>
      <c r="AEG175" s="7"/>
      <c r="AEH175" s="7"/>
      <c r="AEI175" s="7"/>
      <c r="AEJ175" s="7"/>
      <c r="AEK175" s="7"/>
      <c r="AEL175" s="7"/>
      <c r="AEM175" s="7"/>
      <c r="AEN175" s="7"/>
      <c r="AEO175" s="7"/>
      <c r="AEP175" s="7"/>
      <c r="AEQ175" s="7"/>
      <c r="AER175" s="7"/>
      <c r="AES175" s="7"/>
      <c r="AET175" s="7"/>
      <c r="AEU175" s="7"/>
      <c r="AEV175" s="7"/>
      <c r="AEW175" s="7"/>
      <c r="AEX175" s="7"/>
      <c r="AEY175" s="7"/>
      <c r="AEZ175" s="7"/>
      <c r="AFA175" s="7"/>
      <c r="AFB175" s="7"/>
      <c r="AFC175" s="7"/>
      <c r="AFD175" s="7"/>
      <c r="AFE175" s="7"/>
      <c r="AFF175" s="7"/>
      <c r="AFG175" s="7"/>
      <c r="AFH175" s="7"/>
      <c r="AFI175" s="7"/>
      <c r="AFJ175" s="7"/>
      <c r="AFK175" s="7"/>
      <c r="AFL175" s="7"/>
      <c r="AFM175" s="7"/>
      <c r="AFN175" s="7"/>
      <c r="AFO175" s="7"/>
      <c r="AFP175" s="7"/>
      <c r="AFQ175" s="7"/>
      <c r="AFR175" s="7"/>
      <c r="AFS175" s="7"/>
      <c r="AFT175" s="7"/>
      <c r="AFU175" s="7"/>
      <c r="AFV175" s="7"/>
      <c r="AFW175" s="7"/>
      <c r="AFX175" s="7"/>
      <c r="AFY175" s="7"/>
      <c r="AFZ175" s="7"/>
      <c r="AGA175" s="7"/>
      <c r="AGB175" s="7"/>
      <c r="AGC175" s="7"/>
      <c r="AGD175" s="7"/>
      <c r="AGE175" s="7"/>
      <c r="AGF175" s="7"/>
      <c r="AGG175" s="7"/>
      <c r="AGH175" s="7"/>
      <c r="AGI175" s="7"/>
      <c r="AGJ175" s="7"/>
      <c r="AGK175" s="7"/>
      <c r="AGL175" s="7"/>
      <c r="AGM175" s="7"/>
      <c r="AGN175" s="7"/>
      <c r="AGO175" s="7"/>
      <c r="AGP175" s="7"/>
      <c r="AGQ175" s="7"/>
      <c r="AGR175" s="7"/>
      <c r="AGS175" s="7"/>
      <c r="AGT175" s="7"/>
      <c r="AGU175" s="7"/>
      <c r="AGV175" s="7"/>
      <c r="AGW175" s="7"/>
      <c r="AGX175" s="7"/>
      <c r="AGY175" s="7"/>
      <c r="AGZ175" s="7"/>
      <c r="AHA175" s="7"/>
      <c r="AHB175" s="7"/>
      <c r="AHC175" s="7"/>
      <c r="AHD175" s="7"/>
      <c r="AHE175" s="7"/>
      <c r="AHF175" s="7"/>
      <c r="AHG175" s="7"/>
      <c r="AHH175" s="7"/>
      <c r="AHI175" s="7"/>
      <c r="AHJ175" s="7"/>
      <c r="AHK175" s="7"/>
      <c r="AHL175" s="7"/>
      <c r="AHM175" s="7"/>
      <c r="AHN175" s="7"/>
      <c r="AHO175" s="7"/>
      <c r="AHP175" s="7"/>
      <c r="AHQ175" s="7"/>
      <c r="AHR175" s="7"/>
      <c r="AHS175" s="7"/>
      <c r="AHT175" s="7"/>
      <c r="AHU175" s="7"/>
      <c r="AHV175" s="7"/>
      <c r="AHW175" s="7"/>
      <c r="AHX175" s="7"/>
      <c r="AHY175" s="7"/>
      <c r="AHZ175" s="7"/>
      <c r="AIA175" s="7"/>
      <c r="AIB175" s="7"/>
      <c r="AIC175" s="7"/>
      <c r="AID175" s="7"/>
      <c r="AIE175" s="7"/>
      <c r="AIF175" s="7"/>
      <c r="AIG175" s="7"/>
      <c r="AIH175" s="7"/>
      <c r="AII175" s="7"/>
      <c r="AIJ175" s="7"/>
      <c r="AIK175" s="7"/>
      <c r="AIL175" s="7"/>
      <c r="AIM175" s="7"/>
      <c r="AIN175" s="7"/>
      <c r="AIO175" s="7"/>
      <c r="AIP175" s="7"/>
      <c r="AIQ175" s="7"/>
      <c r="AIR175" s="7"/>
      <c r="AIS175" s="7"/>
      <c r="AIT175" s="7"/>
      <c r="AIU175" s="7"/>
      <c r="AIV175" s="7"/>
      <c r="AIW175" s="7"/>
      <c r="AIX175" s="7"/>
      <c r="AIY175" s="7"/>
      <c r="AIZ175" s="7"/>
      <c r="AJA175" s="7"/>
      <c r="AJB175" s="7"/>
      <c r="AJC175" s="7"/>
      <c r="AJD175" s="7"/>
      <c r="AJE175" s="7"/>
      <c r="AJF175" s="7"/>
      <c r="AJG175" s="7"/>
      <c r="AJH175" s="7"/>
      <c r="AJI175" s="7"/>
      <c r="AJJ175" s="7"/>
      <c r="AJK175" s="7"/>
      <c r="AJL175" s="7"/>
      <c r="AJM175" s="7"/>
      <c r="AJN175" s="7"/>
      <c r="AJO175" s="7"/>
      <c r="AJP175" s="7"/>
      <c r="AJQ175" s="7"/>
      <c r="AJR175" s="7"/>
      <c r="AJS175" s="7"/>
      <c r="AJT175" s="7"/>
      <c r="AJU175" s="7"/>
      <c r="AJV175" s="7"/>
      <c r="AJW175" s="7"/>
      <c r="AJX175" s="7"/>
      <c r="AJY175" s="7"/>
      <c r="AJZ175" s="7"/>
      <c r="AKA175" s="7"/>
      <c r="AKB175" s="7"/>
      <c r="AKC175" s="7"/>
      <c r="AKD175" s="7"/>
      <c r="AKE175" s="7"/>
      <c r="AKF175" s="7"/>
      <c r="AKG175" s="7"/>
      <c r="AKH175" s="7"/>
      <c r="AKI175" s="7"/>
      <c r="AKJ175" s="7"/>
      <c r="AKK175" s="7"/>
      <c r="AKL175" s="7"/>
      <c r="AKM175" s="7"/>
      <c r="AKN175" s="7"/>
      <c r="AKO175" s="7"/>
      <c r="AKP175" s="7"/>
      <c r="AKQ175" s="7"/>
      <c r="AKR175" s="7"/>
      <c r="AKS175" s="7"/>
      <c r="AKT175" s="7"/>
      <c r="AKU175" s="7"/>
      <c r="AKV175" s="7"/>
      <c r="AKW175" s="7"/>
      <c r="AKX175" s="7"/>
      <c r="AKY175" s="7"/>
      <c r="AKZ175" s="7"/>
      <c r="ALA175" s="7"/>
      <c r="ALB175" s="7"/>
      <c r="ALC175" s="7"/>
      <c r="ALD175" s="7"/>
      <c r="ALE175" s="7"/>
      <c r="ALF175" s="7"/>
      <c r="ALG175" s="7"/>
      <c r="ALH175" s="7"/>
      <c r="ALI175" s="7"/>
      <c r="ALJ175" s="7"/>
      <c r="ALK175" s="7"/>
      <c r="ALL175" s="7"/>
      <c r="ALM175" s="7"/>
      <c r="ALN175" s="7"/>
      <c r="ALO175" s="7"/>
      <c r="ALP175" s="7"/>
      <c r="ALQ175" s="7"/>
      <c r="ALR175" s="7"/>
      <c r="ALS175" s="7"/>
      <c r="ALT175" s="7"/>
      <c r="ALU175" s="7"/>
      <c r="ALV175" s="7"/>
      <c r="ALW175" s="7"/>
      <c r="ALX175" s="7"/>
      <c r="ALY175" s="7"/>
      <c r="ALZ175" s="7"/>
      <c r="AMA175" s="7"/>
      <c r="AMB175" s="7"/>
      <c r="AMC175" s="7"/>
      <c r="AMD175" s="7"/>
    </row>
    <row r="176" spans="1:1018" x14ac:dyDescent="0.25">
      <c r="A176" s="37" t="s">
        <v>116</v>
      </c>
      <c r="B176" s="5" t="s">
        <v>110</v>
      </c>
      <c r="C176" s="4">
        <v>0.85799999999999998</v>
      </c>
      <c r="D176" s="4">
        <v>1.4179999999999999</v>
      </c>
      <c r="E176" s="5" t="s">
        <v>242</v>
      </c>
      <c r="F176" s="4">
        <f>1.01-0.405-0.25</f>
        <v>0.35499999999999998</v>
      </c>
      <c r="G176" s="21" t="s">
        <v>10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  <c r="MB176" s="7"/>
      <c r="MC176" s="7"/>
      <c r="MD176" s="7"/>
      <c r="ME176" s="7"/>
      <c r="MF176" s="7"/>
      <c r="MG176" s="7"/>
      <c r="MH176" s="7"/>
      <c r="MI176" s="7"/>
      <c r="MJ176" s="7"/>
      <c r="MK176" s="7"/>
      <c r="ML176" s="7"/>
      <c r="MM176" s="7"/>
      <c r="MN176" s="7"/>
      <c r="MO176" s="7"/>
      <c r="MP176" s="7"/>
      <c r="MQ176" s="7"/>
      <c r="MR176" s="7"/>
      <c r="MS176" s="7"/>
      <c r="MT176" s="7"/>
      <c r="MU176" s="7"/>
      <c r="MV176" s="7"/>
      <c r="MW176" s="7"/>
      <c r="MX176" s="7"/>
      <c r="MY176" s="7"/>
      <c r="MZ176" s="7"/>
      <c r="NA176" s="7"/>
      <c r="NB176" s="7"/>
      <c r="NC176" s="7"/>
      <c r="ND176" s="7"/>
      <c r="NE176" s="7"/>
      <c r="NF176" s="7"/>
      <c r="NG176" s="7"/>
      <c r="NH176" s="7"/>
      <c r="NI176" s="7"/>
      <c r="NJ176" s="7"/>
      <c r="NK176" s="7"/>
      <c r="NL176" s="7"/>
      <c r="NM176" s="7"/>
      <c r="NN176" s="7"/>
      <c r="NO176" s="7"/>
      <c r="NP176" s="7"/>
      <c r="NQ176" s="7"/>
      <c r="NR176" s="7"/>
      <c r="NS176" s="7"/>
      <c r="NT176" s="7"/>
      <c r="NU176" s="7"/>
      <c r="NV176" s="7"/>
      <c r="NW176" s="7"/>
      <c r="NX176" s="7"/>
      <c r="NY176" s="7"/>
      <c r="NZ176" s="7"/>
      <c r="OA176" s="7"/>
      <c r="OB176" s="7"/>
      <c r="OC176" s="7"/>
      <c r="OD176" s="7"/>
      <c r="OE176" s="7"/>
      <c r="OF176" s="7"/>
      <c r="OG176" s="7"/>
      <c r="OH176" s="7"/>
      <c r="OI176" s="7"/>
      <c r="OJ176" s="7"/>
      <c r="OK176" s="7"/>
      <c r="OL176" s="7"/>
      <c r="OM176" s="7"/>
      <c r="ON176" s="7"/>
      <c r="OO176" s="7"/>
      <c r="OP176" s="7"/>
      <c r="OQ176" s="7"/>
      <c r="OR176" s="7"/>
      <c r="OS176" s="7"/>
      <c r="OT176" s="7"/>
      <c r="OU176" s="7"/>
      <c r="OV176" s="7"/>
      <c r="OW176" s="7"/>
      <c r="OX176" s="7"/>
      <c r="OY176" s="7"/>
      <c r="OZ176" s="7"/>
      <c r="PA176" s="7"/>
      <c r="PB176" s="7"/>
      <c r="PC176" s="7"/>
      <c r="PD176" s="7"/>
      <c r="PE176" s="7"/>
      <c r="PF176" s="7"/>
      <c r="PG176" s="7"/>
      <c r="PH176" s="7"/>
      <c r="PI176" s="7"/>
      <c r="PJ176" s="7"/>
      <c r="PK176" s="7"/>
      <c r="PL176" s="7"/>
      <c r="PM176" s="7"/>
      <c r="PN176" s="7"/>
      <c r="PO176" s="7"/>
      <c r="PP176" s="7"/>
      <c r="PQ176" s="7"/>
      <c r="PR176" s="7"/>
      <c r="PS176" s="7"/>
      <c r="PT176" s="7"/>
      <c r="PU176" s="7"/>
      <c r="PV176" s="7"/>
      <c r="PW176" s="7"/>
      <c r="PX176" s="7"/>
      <c r="PY176" s="7"/>
      <c r="PZ176" s="7"/>
      <c r="QA176" s="7"/>
      <c r="QB176" s="7"/>
      <c r="QC176" s="7"/>
      <c r="QD176" s="7"/>
      <c r="QE176" s="7"/>
      <c r="QF176" s="7"/>
      <c r="QG176" s="7"/>
      <c r="QH176" s="7"/>
      <c r="QI176" s="7"/>
      <c r="QJ176" s="7"/>
      <c r="QK176" s="7"/>
      <c r="QL176" s="7"/>
      <c r="QM176" s="7"/>
      <c r="QN176" s="7"/>
      <c r="QO176" s="7"/>
      <c r="QP176" s="7"/>
      <c r="QQ176" s="7"/>
      <c r="QR176" s="7"/>
      <c r="QS176" s="7"/>
      <c r="QT176" s="7"/>
      <c r="QU176" s="7"/>
      <c r="QV176" s="7"/>
      <c r="QW176" s="7"/>
      <c r="QX176" s="7"/>
      <c r="QY176" s="7"/>
      <c r="QZ176" s="7"/>
      <c r="RA176" s="7"/>
      <c r="RB176" s="7"/>
      <c r="RC176" s="7"/>
      <c r="RD176" s="7"/>
      <c r="RE176" s="7"/>
      <c r="RF176" s="7"/>
      <c r="RG176" s="7"/>
      <c r="RH176" s="7"/>
      <c r="RI176" s="7"/>
      <c r="RJ176" s="7"/>
      <c r="RK176" s="7"/>
      <c r="RL176" s="7"/>
      <c r="RM176" s="7"/>
      <c r="RN176" s="7"/>
      <c r="RO176" s="7"/>
      <c r="RP176" s="7"/>
      <c r="RQ176" s="7"/>
      <c r="RR176" s="7"/>
      <c r="RS176" s="7"/>
      <c r="RT176" s="7"/>
      <c r="RU176" s="7"/>
      <c r="RV176" s="7"/>
      <c r="RW176" s="7"/>
      <c r="RX176" s="7"/>
      <c r="RY176" s="7"/>
      <c r="RZ176" s="7"/>
      <c r="SA176" s="7"/>
      <c r="SB176" s="7"/>
      <c r="SC176" s="7"/>
      <c r="SD176" s="7"/>
      <c r="SE176" s="7"/>
      <c r="SF176" s="7"/>
      <c r="SG176" s="7"/>
      <c r="SH176" s="7"/>
      <c r="SI176" s="7"/>
      <c r="SJ176" s="7"/>
      <c r="SK176" s="7"/>
      <c r="SL176" s="7"/>
      <c r="SM176" s="7"/>
      <c r="SN176" s="7"/>
      <c r="SO176" s="7"/>
      <c r="SP176" s="7"/>
      <c r="SQ176" s="7"/>
      <c r="SR176" s="7"/>
      <c r="SS176" s="7"/>
      <c r="ST176" s="7"/>
      <c r="SU176" s="7"/>
      <c r="SV176" s="7"/>
      <c r="SW176" s="7"/>
      <c r="SX176" s="7"/>
      <c r="SY176" s="7"/>
      <c r="SZ176" s="7"/>
      <c r="TA176" s="7"/>
      <c r="TB176" s="7"/>
      <c r="TC176" s="7"/>
      <c r="TD176" s="7"/>
      <c r="TE176" s="7"/>
      <c r="TF176" s="7"/>
      <c r="TG176" s="7"/>
      <c r="TH176" s="7"/>
      <c r="TI176" s="7"/>
      <c r="TJ176" s="7"/>
      <c r="TK176" s="7"/>
      <c r="TL176" s="7"/>
      <c r="TM176" s="7"/>
      <c r="TN176" s="7"/>
      <c r="TO176" s="7"/>
      <c r="TP176" s="7"/>
      <c r="TQ176" s="7"/>
      <c r="TR176" s="7"/>
      <c r="TS176" s="7"/>
      <c r="TT176" s="7"/>
      <c r="TU176" s="7"/>
      <c r="TV176" s="7"/>
      <c r="TW176" s="7"/>
      <c r="TX176" s="7"/>
      <c r="TY176" s="7"/>
      <c r="TZ176" s="7"/>
      <c r="UA176" s="7"/>
      <c r="UB176" s="7"/>
      <c r="UC176" s="7"/>
      <c r="UD176" s="7"/>
      <c r="UE176" s="7"/>
      <c r="UF176" s="7"/>
      <c r="UG176" s="7"/>
      <c r="UH176" s="7"/>
      <c r="UI176" s="7"/>
      <c r="UJ176" s="7"/>
      <c r="UK176" s="7"/>
      <c r="UL176" s="7"/>
      <c r="UM176" s="7"/>
      <c r="UN176" s="7"/>
      <c r="UO176" s="7"/>
      <c r="UP176" s="7"/>
      <c r="UQ176" s="7"/>
      <c r="UR176" s="7"/>
      <c r="US176" s="7"/>
      <c r="UT176" s="7"/>
      <c r="UU176" s="7"/>
      <c r="UV176" s="7"/>
      <c r="UW176" s="7"/>
      <c r="UX176" s="7"/>
      <c r="UY176" s="7"/>
      <c r="UZ176" s="7"/>
      <c r="VA176" s="7"/>
      <c r="VB176" s="7"/>
      <c r="VC176" s="7"/>
      <c r="VD176" s="7"/>
      <c r="VE176" s="7"/>
      <c r="VF176" s="7"/>
      <c r="VG176" s="7"/>
      <c r="VH176" s="7"/>
      <c r="VI176" s="7"/>
      <c r="VJ176" s="7"/>
      <c r="VK176" s="7"/>
      <c r="VL176" s="7"/>
      <c r="VM176" s="7"/>
      <c r="VN176" s="7"/>
      <c r="VO176" s="7"/>
      <c r="VP176" s="7"/>
      <c r="VQ176" s="7"/>
      <c r="VR176" s="7"/>
      <c r="VS176" s="7"/>
      <c r="VT176" s="7"/>
      <c r="VU176" s="7"/>
      <c r="VV176" s="7"/>
      <c r="VW176" s="7"/>
      <c r="VX176" s="7"/>
      <c r="VY176" s="7"/>
      <c r="VZ176" s="7"/>
      <c r="WA176" s="7"/>
      <c r="WB176" s="7"/>
      <c r="WC176" s="7"/>
      <c r="WD176" s="7"/>
      <c r="WE176" s="7"/>
      <c r="WF176" s="7"/>
      <c r="WG176" s="7"/>
      <c r="WH176" s="7"/>
      <c r="WI176" s="7"/>
      <c r="WJ176" s="7"/>
      <c r="WK176" s="7"/>
      <c r="WL176" s="7"/>
      <c r="WM176" s="7"/>
      <c r="WN176" s="7"/>
      <c r="WO176" s="7"/>
      <c r="WP176" s="7"/>
      <c r="WQ176" s="7"/>
      <c r="WR176" s="7"/>
      <c r="WS176" s="7"/>
      <c r="WT176" s="7"/>
      <c r="WU176" s="7"/>
      <c r="WV176" s="7"/>
      <c r="WW176" s="7"/>
      <c r="WX176" s="7"/>
      <c r="WY176" s="7"/>
      <c r="WZ176" s="7"/>
      <c r="XA176" s="7"/>
      <c r="XB176" s="7"/>
      <c r="XC176" s="7"/>
      <c r="XD176" s="7"/>
      <c r="XE176" s="7"/>
      <c r="XF176" s="7"/>
      <c r="XG176" s="7"/>
      <c r="XH176" s="7"/>
      <c r="XI176" s="7"/>
      <c r="XJ176" s="7"/>
      <c r="XK176" s="7"/>
      <c r="XL176" s="7"/>
      <c r="XM176" s="7"/>
      <c r="XN176" s="7"/>
      <c r="XO176" s="7"/>
      <c r="XP176" s="7"/>
      <c r="XQ176" s="7"/>
      <c r="XR176" s="7"/>
      <c r="XS176" s="7"/>
      <c r="XT176" s="7"/>
      <c r="XU176" s="7"/>
      <c r="XV176" s="7"/>
      <c r="XW176" s="7"/>
      <c r="XX176" s="7"/>
      <c r="XY176" s="7"/>
      <c r="XZ176" s="7"/>
      <c r="YA176" s="7"/>
      <c r="YB176" s="7"/>
      <c r="YC176" s="7"/>
      <c r="YD176" s="7"/>
      <c r="YE176" s="7"/>
      <c r="YF176" s="7"/>
      <c r="YG176" s="7"/>
      <c r="YH176" s="7"/>
      <c r="YI176" s="7"/>
      <c r="YJ176" s="7"/>
      <c r="YK176" s="7"/>
      <c r="YL176" s="7"/>
      <c r="YM176" s="7"/>
      <c r="YN176" s="7"/>
      <c r="YO176" s="7"/>
      <c r="YP176" s="7"/>
      <c r="YQ176" s="7"/>
      <c r="YR176" s="7"/>
      <c r="YS176" s="7"/>
      <c r="YT176" s="7"/>
      <c r="YU176" s="7"/>
      <c r="YV176" s="7"/>
      <c r="YW176" s="7"/>
      <c r="YX176" s="7"/>
      <c r="YY176" s="7"/>
      <c r="YZ176" s="7"/>
      <c r="ZA176" s="7"/>
      <c r="ZB176" s="7"/>
      <c r="ZC176" s="7"/>
      <c r="ZD176" s="7"/>
      <c r="ZE176" s="7"/>
      <c r="ZF176" s="7"/>
      <c r="ZG176" s="7"/>
      <c r="ZH176" s="7"/>
      <c r="ZI176" s="7"/>
      <c r="ZJ176" s="7"/>
      <c r="ZK176" s="7"/>
      <c r="ZL176" s="7"/>
      <c r="ZM176" s="7"/>
      <c r="ZN176" s="7"/>
      <c r="ZO176" s="7"/>
      <c r="ZP176" s="7"/>
      <c r="ZQ176" s="7"/>
      <c r="ZR176" s="7"/>
      <c r="ZS176" s="7"/>
      <c r="ZT176" s="7"/>
      <c r="ZU176" s="7"/>
      <c r="ZV176" s="7"/>
      <c r="ZW176" s="7"/>
      <c r="ZX176" s="7"/>
      <c r="ZY176" s="7"/>
      <c r="ZZ176" s="7"/>
      <c r="AAA176" s="7"/>
      <c r="AAB176" s="7"/>
      <c r="AAC176" s="7"/>
      <c r="AAD176" s="7"/>
      <c r="AAE176" s="7"/>
      <c r="AAF176" s="7"/>
      <c r="AAG176" s="7"/>
      <c r="AAH176" s="7"/>
      <c r="AAI176" s="7"/>
      <c r="AAJ176" s="7"/>
      <c r="AAK176" s="7"/>
      <c r="AAL176" s="7"/>
      <c r="AAM176" s="7"/>
      <c r="AAN176" s="7"/>
      <c r="AAO176" s="7"/>
      <c r="AAP176" s="7"/>
      <c r="AAQ176" s="7"/>
      <c r="AAR176" s="7"/>
      <c r="AAS176" s="7"/>
      <c r="AAT176" s="7"/>
      <c r="AAU176" s="7"/>
      <c r="AAV176" s="7"/>
      <c r="AAW176" s="7"/>
      <c r="AAX176" s="7"/>
      <c r="AAY176" s="7"/>
      <c r="AAZ176" s="7"/>
      <c r="ABA176" s="7"/>
      <c r="ABB176" s="7"/>
      <c r="ABC176" s="7"/>
      <c r="ABD176" s="7"/>
      <c r="ABE176" s="7"/>
      <c r="ABF176" s="7"/>
      <c r="ABG176" s="7"/>
      <c r="ABH176" s="7"/>
      <c r="ABI176" s="7"/>
      <c r="ABJ176" s="7"/>
      <c r="ABK176" s="7"/>
      <c r="ABL176" s="7"/>
      <c r="ABM176" s="7"/>
      <c r="ABN176" s="7"/>
      <c r="ABO176" s="7"/>
      <c r="ABP176" s="7"/>
      <c r="ABQ176" s="7"/>
      <c r="ABR176" s="7"/>
      <c r="ABS176" s="7"/>
      <c r="ABT176" s="7"/>
      <c r="ABU176" s="7"/>
      <c r="ABV176" s="7"/>
      <c r="ABW176" s="7"/>
      <c r="ABX176" s="7"/>
      <c r="ABY176" s="7"/>
      <c r="ABZ176" s="7"/>
      <c r="ACA176" s="7"/>
      <c r="ACB176" s="7"/>
      <c r="ACC176" s="7"/>
      <c r="ACD176" s="7"/>
      <c r="ACE176" s="7"/>
      <c r="ACF176" s="7"/>
      <c r="ACG176" s="7"/>
      <c r="ACH176" s="7"/>
      <c r="ACI176" s="7"/>
      <c r="ACJ176" s="7"/>
      <c r="ACK176" s="7"/>
      <c r="ACL176" s="7"/>
      <c r="ACM176" s="7"/>
      <c r="ACN176" s="7"/>
      <c r="ACO176" s="7"/>
      <c r="ACP176" s="7"/>
      <c r="ACQ176" s="7"/>
      <c r="ACR176" s="7"/>
      <c r="ACS176" s="7"/>
      <c r="ACT176" s="7"/>
      <c r="ACU176" s="7"/>
      <c r="ACV176" s="7"/>
      <c r="ACW176" s="7"/>
      <c r="ACX176" s="7"/>
      <c r="ACY176" s="7"/>
      <c r="ACZ176" s="7"/>
      <c r="ADA176" s="7"/>
      <c r="ADB176" s="7"/>
      <c r="ADC176" s="7"/>
      <c r="ADD176" s="7"/>
      <c r="ADE176" s="7"/>
      <c r="ADF176" s="7"/>
      <c r="ADG176" s="7"/>
      <c r="ADH176" s="7"/>
      <c r="ADI176" s="7"/>
      <c r="ADJ176" s="7"/>
      <c r="ADK176" s="7"/>
      <c r="ADL176" s="7"/>
      <c r="ADM176" s="7"/>
      <c r="ADN176" s="7"/>
      <c r="ADO176" s="7"/>
      <c r="ADP176" s="7"/>
      <c r="ADQ176" s="7"/>
      <c r="ADR176" s="7"/>
      <c r="ADS176" s="7"/>
      <c r="ADT176" s="7"/>
      <c r="ADU176" s="7"/>
      <c r="ADV176" s="7"/>
      <c r="ADW176" s="7"/>
      <c r="ADX176" s="7"/>
      <c r="ADY176" s="7"/>
      <c r="ADZ176" s="7"/>
      <c r="AEA176" s="7"/>
      <c r="AEB176" s="7"/>
      <c r="AEC176" s="7"/>
      <c r="AED176" s="7"/>
      <c r="AEE176" s="7"/>
      <c r="AEF176" s="7"/>
      <c r="AEG176" s="7"/>
      <c r="AEH176" s="7"/>
      <c r="AEI176" s="7"/>
      <c r="AEJ176" s="7"/>
      <c r="AEK176" s="7"/>
      <c r="AEL176" s="7"/>
      <c r="AEM176" s="7"/>
      <c r="AEN176" s="7"/>
      <c r="AEO176" s="7"/>
      <c r="AEP176" s="7"/>
      <c r="AEQ176" s="7"/>
      <c r="AER176" s="7"/>
      <c r="AES176" s="7"/>
      <c r="AET176" s="7"/>
      <c r="AEU176" s="7"/>
      <c r="AEV176" s="7"/>
      <c r="AEW176" s="7"/>
      <c r="AEX176" s="7"/>
      <c r="AEY176" s="7"/>
      <c r="AEZ176" s="7"/>
      <c r="AFA176" s="7"/>
      <c r="AFB176" s="7"/>
      <c r="AFC176" s="7"/>
      <c r="AFD176" s="7"/>
      <c r="AFE176" s="7"/>
      <c r="AFF176" s="7"/>
      <c r="AFG176" s="7"/>
      <c r="AFH176" s="7"/>
      <c r="AFI176" s="7"/>
      <c r="AFJ176" s="7"/>
      <c r="AFK176" s="7"/>
      <c r="AFL176" s="7"/>
      <c r="AFM176" s="7"/>
      <c r="AFN176" s="7"/>
      <c r="AFO176" s="7"/>
      <c r="AFP176" s="7"/>
      <c r="AFQ176" s="7"/>
      <c r="AFR176" s="7"/>
      <c r="AFS176" s="7"/>
      <c r="AFT176" s="7"/>
      <c r="AFU176" s="7"/>
      <c r="AFV176" s="7"/>
      <c r="AFW176" s="7"/>
      <c r="AFX176" s="7"/>
      <c r="AFY176" s="7"/>
      <c r="AFZ176" s="7"/>
      <c r="AGA176" s="7"/>
      <c r="AGB176" s="7"/>
      <c r="AGC176" s="7"/>
      <c r="AGD176" s="7"/>
      <c r="AGE176" s="7"/>
      <c r="AGF176" s="7"/>
      <c r="AGG176" s="7"/>
      <c r="AGH176" s="7"/>
      <c r="AGI176" s="7"/>
      <c r="AGJ176" s="7"/>
      <c r="AGK176" s="7"/>
      <c r="AGL176" s="7"/>
      <c r="AGM176" s="7"/>
      <c r="AGN176" s="7"/>
      <c r="AGO176" s="7"/>
      <c r="AGP176" s="7"/>
      <c r="AGQ176" s="7"/>
      <c r="AGR176" s="7"/>
      <c r="AGS176" s="7"/>
      <c r="AGT176" s="7"/>
      <c r="AGU176" s="7"/>
      <c r="AGV176" s="7"/>
      <c r="AGW176" s="7"/>
      <c r="AGX176" s="7"/>
      <c r="AGY176" s="7"/>
      <c r="AGZ176" s="7"/>
      <c r="AHA176" s="7"/>
      <c r="AHB176" s="7"/>
      <c r="AHC176" s="7"/>
      <c r="AHD176" s="7"/>
      <c r="AHE176" s="7"/>
      <c r="AHF176" s="7"/>
      <c r="AHG176" s="7"/>
      <c r="AHH176" s="7"/>
      <c r="AHI176" s="7"/>
      <c r="AHJ176" s="7"/>
      <c r="AHK176" s="7"/>
      <c r="AHL176" s="7"/>
      <c r="AHM176" s="7"/>
      <c r="AHN176" s="7"/>
      <c r="AHO176" s="7"/>
      <c r="AHP176" s="7"/>
      <c r="AHQ176" s="7"/>
      <c r="AHR176" s="7"/>
      <c r="AHS176" s="7"/>
      <c r="AHT176" s="7"/>
      <c r="AHU176" s="7"/>
      <c r="AHV176" s="7"/>
      <c r="AHW176" s="7"/>
      <c r="AHX176" s="7"/>
      <c r="AHY176" s="7"/>
      <c r="AHZ176" s="7"/>
      <c r="AIA176" s="7"/>
      <c r="AIB176" s="7"/>
      <c r="AIC176" s="7"/>
      <c r="AID176" s="7"/>
      <c r="AIE176" s="7"/>
      <c r="AIF176" s="7"/>
      <c r="AIG176" s="7"/>
      <c r="AIH176" s="7"/>
      <c r="AII176" s="7"/>
      <c r="AIJ176" s="7"/>
      <c r="AIK176" s="7"/>
      <c r="AIL176" s="7"/>
      <c r="AIM176" s="7"/>
      <c r="AIN176" s="7"/>
      <c r="AIO176" s="7"/>
      <c r="AIP176" s="7"/>
      <c r="AIQ176" s="7"/>
      <c r="AIR176" s="7"/>
      <c r="AIS176" s="7"/>
      <c r="AIT176" s="7"/>
      <c r="AIU176" s="7"/>
      <c r="AIV176" s="7"/>
      <c r="AIW176" s="7"/>
      <c r="AIX176" s="7"/>
      <c r="AIY176" s="7"/>
      <c r="AIZ176" s="7"/>
      <c r="AJA176" s="7"/>
      <c r="AJB176" s="7"/>
      <c r="AJC176" s="7"/>
      <c r="AJD176" s="7"/>
      <c r="AJE176" s="7"/>
      <c r="AJF176" s="7"/>
      <c r="AJG176" s="7"/>
      <c r="AJH176" s="7"/>
      <c r="AJI176" s="7"/>
      <c r="AJJ176" s="7"/>
      <c r="AJK176" s="7"/>
      <c r="AJL176" s="7"/>
      <c r="AJM176" s="7"/>
      <c r="AJN176" s="7"/>
      <c r="AJO176" s="7"/>
      <c r="AJP176" s="7"/>
      <c r="AJQ176" s="7"/>
      <c r="AJR176" s="7"/>
      <c r="AJS176" s="7"/>
      <c r="AJT176" s="7"/>
      <c r="AJU176" s="7"/>
      <c r="AJV176" s="7"/>
      <c r="AJW176" s="7"/>
      <c r="AJX176" s="7"/>
      <c r="AJY176" s="7"/>
      <c r="AJZ176" s="7"/>
      <c r="AKA176" s="7"/>
      <c r="AKB176" s="7"/>
      <c r="AKC176" s="7"/>
      <c r="AKD176" s="7"/>
      <c r="AKE176" s="7"/>
      <c r="AKF176" s="7"/>
      <c r="AKG176" s="7"/>
      <c r="AKH176" s="7"/>
      <c r="AKI176" s="7"/>
      <c r="AKJ176" s="7"/>
      <c r="AKK176" s="7"/>
      <c r="AKL176" s="7"/>
      <c r="AKM176" s="7"/>
      <c r="AKN176" s="7"/>
      <c r="AKO176" s="7"/>
      <c r="AKP176" s="7"/>
      <c r="AKQ176" s="7"/>
      <c r="AKR176" s="7"/>
      <c r="AKS176" s="7"/>
      <c r="AKT176" s="7"/>
      <c r="AKU176" s="7"/>
      <c r="AKV176" s="7"/>
      <c r="AKW176" s="7"/>
      <c r="AKX176" s="7"/>
      <c r="AKY176" s="7"/>
      <c r="AKZ176" s="7"/>
      <c r="ALA176" s="7"/>
      <c r="ALB176" s="7"/>
      <c r="ALC176" s="7"/>
      <c r="ALD176" s="7"/>
      <c r="ALE176" s="7"/>
      <c r="ALF176" s="7"/>
      <c r="ALG176" s="7"/>
      <c r="ALH176" s="7"/>
      <c r="ALI176" s="7"/>
      <c r="ALJ176" s="7"/>
      <c r="ALK176" s="7"/>
      <c r="ALL176" s="7"/>
      <c r="ALM176" s="7"/>
      <c r="ALN176" s="7"/>
      <c r="ALO176" s="7"/>
      <c r="ALP176" s="7"/>
      <c r="ALQ176" s="7"/>
      <c r="ALR176" s="7"/>
      <c r="ALS176" s="7"/>
      <c r="ALT176" s="7"/>
      <c r="ALU176" s="7"/>
      <c r="ALV176" s="7"/>
      <c r="ALW176" s="7"/>
      <c r="ALX176" s="7"/>
      <c r="ALY176" s="7"/>
      <c r="ALZ176" s="7"/>
      <c r="AMA176" s="7"/>
      <c r="AMB176" s="7"/>
      <c r="AMC176" s="7"/>
      <c r="AMD176" s="7"/>
    </row>
    <row r="177" spans="1:1018" x14ac:dyDescent="0.25">
      <c r="A177" s="37" t="s">
        <v>116</v>
      </c>
      <c r="B177" s="5" t="s">
        <v>110</v>
      </c>
      <c r="C177" s="4">
        <v>1.0940000000000001</v>
      </c>
      <c r="D177" s="4">
        <v>1.6</v>
      </c>
      <c r="E177" s="5" t="s">
        <v>257</v>
      </c>
      <c r="F177" s="4">
        <f>1.007-0.45-0.1</f>
        <v>0.45699999999999996</v>
      </c>
      <c r="G177" s="21" t="s">
        <v>10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  <c r="NA177" s="7"/>
      <c r="NB177" s="7"/>
      <c r="NC177" s="7"/>
      <c r="ND177" s="7"/>
      <c r="NE177" s="7"/>
      <c r="NF177" s="7"/>
      <c r="NG177" s="7"/>
      <c r="NH177" s="7"/>
      <c r="NI177" s="7"/>
      <c r="NJ177" s="7"/>
      <c r="NK177" s="7"/>
      <c r="NL177" s="7"/>
      <c r="NM177" s="7"/>
      <c r="NN177" s="7"/>
      <c r="NO177" s="7"/>
      <c r="NP177" s="7"/>
      <c r="NQ177" s="7"/>
      <c r="NR177" s="7"/>
      <c r="NS177" s="7"/>
      <c r="NT177" s="7"/>
      <c r="NU177" s="7"/>
      <c r="NV177" s="7"/>
      <c r="NW177" s="7"/>
      <c r="NX177" s="7"/>
      <c r="NY177" s="7"/>
      <c r="NZ177" s="7"/>
      <c r="OA177" s="7"/>
      <c r="OB177" s="7"/>
      <c r="OC177" s="7"/>
      <c r="OD177" s="7"/>
      <c r="OE177" s="7"/>
      <c r="OF177" s="7"/>
      <c r="OG177" s="7"/>
      <c r="OH177" s="7"/>
      <c r="OI177" s="7"/>
      <c r="OJ177" s="7"/>
      <c r="OK177" s="7"/>
      <c r="OL177" s="7"/>
      <c r="OM177" s="7"/>
      <c r="ON177" s="7"/>
      <c r="OO177" s="7"/>
      <c r="OP177" s="7"/>
      <c r="OQ177" s="7"/>
      <c r="OR177" s="7"/>
      <c r="OS177" s="7"/>
      <c r="OT177" s="7"/>
      <c r="OU177" s="7"/>
      <c r="OV177" s="7"/>
      <c r="OW177" s="7"/>
      <c r="OX177" s="7"/>
      <c r="OY177" s="7"/>
      <c r="OZ177" s="7"/>
      <c r="PA177" s="7"/>
      <c r="PB177" s="7"/>
      <c r="PC177" s="7"/>
      <c r="PD177" s="7"/>
      <c r="PE177" s="7"/>
      <c r="PF177" s="7"/>
      <c r="PG177" s="7"/>
      <c r="PH177" s="7"/>
      <c r="PI177" s="7"/>
      <c r="PJ177" s="7"/>
      <c r="PK177" s="7"/>
      <c r="PL177" s="7"/>
      <c r="PM177" s="7"/>
      <c r="PN177" s="7"/>
      <c r="PO177" s="7"/>
      <c r="PP177" s="7"/>
      <c r="PQ177" s="7"/>
      <c r="PR177" s="7"/>
      <c r="PS177" s="7"/>
      <c r="PT177" s="7"/>
      <c r="PU177" s="7"/>
      <c r="PV177" s="7"/>
      <c r="PW177" s="7"/>
      <c r="PX177" s="7"/>
      <c r="PY177" s="7"/>
      <c r="PZ177" s="7"/>
      <c r="QA177" s="7"/>
      <c r="QB177" s="7"/>
      <c r="QC177" s="7"/>
      <c r="QD177" s="7"/>
      <c r="QE177" s="7"/>
      <c r="QF177" s="7"/>
      <c r="QG177" s="7"/>
      <c r="QH177" s="7"/>
      <c r="QI177" s="7"/>
      <c r="QJ177" s="7"/>
      <c r="QK177" s="7"/>
      <c r="QL177" s="7"/>
      <c r="QM177" s="7"/>
      <c r="QN177" s="7"/>
      <c r="QO177" s="7"/>
      <c r="QP177" s="7"/>
      <c r="QQ177" s="7"/>
      <c r="QR177" s="7"/>
      <c r="QS177" s="7"/>
      <c r="QT177" s="7"/>
      <c r="QU177" s="7"/>
      <c r="QV177" s="7"/>
      <c r="QW177" s="7"/>
      <c r="QX177" s="7"/>
      <c r="QY177" s="7"/>
      <c r="QZ177" s="7"/>
      <c r="RA177" s="7"/>
      <c r="RB177" s="7"/>
      <c r="RC177" s="7"/>
      <c r="RD177" s="7"/>
      <c r="RE177" s="7"/>
      <c r="RF177" s="7"/>
      <c r="RG177" s="7"/>
      <c r="RH177" s="7"/>
      <c r="RI177" s="7"/>
      <c r="RJ177" s="7"/>
      <c r="RK177" s="7"/>
      <c r="RL177" s="7"/>
      <c r="RM177" s="7"/>
      <c r="RN177" s="7"/>
      <c r="RO177" s="7"/>
      <c r="RP177" s="7"/>
      <c r="RQ177" s="7"/>
      <c r="RR177" s="7"/>
      <c r="RS177" s="7"/>
      <c r="RT177" s="7"/>
      <c r="RU177" s="7"/>
      <c r="RV177" s="7"/>
      <c r="RW177" s="7"/>
      <c r="RX177" s="7"/>
      <c r="RY177" s="7"/>
      <c r="RZ177" s="7"/>
      <c r="SA177" s="7"/>
      <c r="SB177" s="7"/>
      <c r="SC177" s="7"/>
      <c r="SD177" s="7"/>
      <c r="SE177" s="7"/>
      <c r="SF177" s="7"/>
      <c r="SG177" s="7"/>
      <c r="SH177" s="7"/>
      <c r="SI177" s="7"/>
      <c r="SJ177" s="7"/>
      <c r="SK177" s="7"/>
      <c r="SL177" s="7"/>
      <c r="SM177" s="7"/>
      <c r="SN177" s="7"/>
      <c r="SO177" s="7"/>
      <c r="SP177" s="7"/>
      <c r="SQ177" s="7"/>
      <c r="SR177" s="7"/>
      <c r="SS177" s="7"/>
      <c r="ST177" s="7"/>
      <c r="SU177" s="7"/>
      <c r="SV177" s="7"/>
      <c r="SW177" s="7"/>
      <c r="SX177" s="7"/>
      <c r="SY177" s="7"/>
      <c r="SZ177" s="7"/>
      <c r="TA177" s="7"/>
      <c r="TB177" s="7"/>
      <c r="TC177" s="7"/>
      <c r="TD177" s="7"/>
      <c r="TE177" s="7"/>
      <c r="TF177" s="7"/>
      <c r="TG177" s="7"/>
      <c r="TH177" s="7"/>
      <c r="TI177" s="7"/>
      <c r="TJ177" s="7"/>
      <c r="TK177" s="7"/>
      <c r="TL177" s="7"/>
      <c r="TM177" s="7"/>
      <c r="TN177" s="7"/>
      <c r="TO177" s="7"/>
      <c r="TP177" s="7"/>
      <c r="TQ177" s="7"/>
      <c r="TR177" s="7"/>
      <c r="TS177" s="7"/>
      <c r="TT177" s="7"/>
      <c r="TU177" s="7"/>
      <c r="TV177" s="7"/>
      <c r="TW177" s="7"/>
      <c r="TX177" s="7"/>
      <c r="TY177" s="7"/>
      <c r="TZ177" s="7"/>
      <c r="UA177" s="7"/>
      <c r="UB177" s="7"/>
      <c r="UC177" s="7"/>
      <c r="UD177" s="7"/>
      <c r="UE177" s="7"/>
      <c r="UF177" s="7"/>
      <c r="UG177" s="7"/>
      <c r="UH177" s="7"/>
      <c r="UI177" s="7"/>
      <c r="UJ177" s="7"/>
      <c r="UK177" s="7"/>
      <c r="UL177" s="7"/>
      <c r="UM177" s="7"/>
      <c r="UN177" s="7"/>
      <c r="UO177" s="7"/>
      <c r="UP177" s="7"/>
      <c r="UQ177" s="7"/>
      <c r="UR177" s="7"/>
      <c r="US177" s="7"/>
      <c r="UT177" s="7"/>
      <c r="UU177" s="7"/>
      <c r="UV177" s="7"/>
      <c r="UW177" s="7"/>
      <c r="UX177" s="7"/>
      <c r="UY177" s="7"/>
      <c r="UZ177" s="7"/>
      <c r="VA177" s="7"/>
      <c r="VB177" s="7"/>
      <c r="VC177" s="7"/>
      <c r="VD177" s="7"/>
      <c r="VE177" s="7"/>
      <c r="VF177" s="7"/>
      <c r="VG177" s="7"/>
      <c r="VH177" s="7"/>
      <c r="VI177" s="7"/>
      <c r="VJ177" s="7"/>
      <c r="VK177" s="7"/>
      <c r="VL177" s="7"/>
      <c r="VM177" s="7"/>
      <c r="VN177" s="7"/>
      <c r="VO177" s="7"/>
      <c r="VP177" s="7"/>
      <c r="VQ177" s="7"/>
      <c r="VR177" s="7"/>
      <c r="VS177" s="7"/>
      <c r="VT177" s="7"/>
      <c r="VU177" s="7"/>
      <c r="VV177" s="7"/>
      <c r="VW177" s="7"/>
      <c r="VX177" s="7"/>
      <c r="VY177" s="7"/>
      <c r="VZ177" s="7"/>
      <c r="WA177" s="7"/>
      <c r="WB177" s="7"/>
      <c r="WC177" s="7"/>
      <c r="WD177" s="7"/>
      <c r="WE177" s="7"/>
      <c r="WF177" s="7"/>
      <c r="WG177" s="7"/>
      <c r="WH177" s="7"/>
      <c r="WI177" s="7"/>
      <c r="WJ177" s="7"/>
      <c r="WK177" s="7"/>
      <c r="WL177" s="7"/>
      <c r="WM177" s="7"/>
      <c r="WN177" s="7"/>
      <c r="WO177" s="7"/>
      <c r="WP177" s="7"/>
      <c r="WQ177" s="7"/>
      <c r="WR177" s="7"/>
      <c r="WS177" s="7"/>
      <c r="WT177" s="7"/>
      <c r="WU177" s="7"/>
      <c r="WV177" s="7"/>
      <c r="WW177" s="7"/>
      <c r="WX177" s="7"/>
      <c r="WY177" s="7"/>
      <c r="WZ177" s="7"/>
      <c r="XA177" s="7"/>
      <c r="XB177" s="7"/>
      <c r="XC177" s="7"/>
      <c r="XD177" s="7"/>
      <c r="XE177" s="7"/>
      <c r="XF177" s="7"/>
      <c r="XG177" s="7"/>
      <c r="XH177" s="7"/>
      <c r="XI177" s="7"/>
      <c r="XJ177" s="7"/>
      <c r="XK177" s="7"/>
      <c r="XL177" s="7"/>
      <c r="XM177" s="7"/>
      <c r="XN177" s="7"/>
      <c r="XO177" s="7"/>
      <c r="XP177" s="7"/>
      <c r="XQ177" s="7"/>
      <c r="XR177" s="7"/>
      <c r="XS177" s="7"/>
      <c r="XT177" s="7"/>
      <c r="XU177" s="7"/>
      <c r="XV177" s="7"/>
      <c r="XW177" s="7"/>
      <c r="XX177" s="7"/>
      <c r="XY177" s="7"/>
      <c r="XZ177" s="7"/>
      <c r="YA177" s="7"/>
      <c r="YB177" s="7"/>
      <c r="YC177" s="7"/>
      <c r="YD177" s="7"/>
      <c r="YE177" s="7"/>
      <c r="YF177" s="7"/>
      <c r="YG177" s="7"/>
      <c r="YH177" s="7"/>
      <c r="YI177" s="7"/>
      <c r="YJ177" s="7"/>
      <c r="YK177" s="7"/>
      <c r="YL177" s="7"/>
      <c r="YM177" s="7"/>
      <c r="YN177" s="7"/>
      <c r="YO177" s="7"/>
      <c r="YP177" s="7"/>
      <c r="YQ177" s="7"/>
      <c r="YR177" s="7"/>
      <c r="YS177" s="7"/>
      <c r="YT177" s="7"/>
      <c r="YU177" s="7"/>
      <c r="YV177" s="7"/>
      <c r="YW177" s="7"/>
      <c r="YX177" s="7"/>
      <c r="YY177" s="7"/>
      <c r="YZ177" s="7"/>
      <c r="ZA177" s="7"/>
      <c r="ZB177" s="7"/>
      <c r="ZC177" s="7"/>
      <c r="ZD177" s="7"/>
      <c r="ZE177" s="7"/>
      <c r="ZF177" s="7"/>
      <c r="ZG177" s="7"/>
      <c r="ZH177" s="7"/>
      <c r="ZI177" s="7"/>
      <c r="ZJ177" s="7"/>
      <c r="ZK177" s="7"/>
      <c r="ZL177" s="7"/>
      <c r="ZM177" s="7"/>
      <c r="ZN177" s="7"/>
      <c r="ZO177" s="7"/>
      <c r="ZP177" s="7"/>
      <c r="ZQ177" s="7"/>
      <c r="ZR177" s="7"/>
      <c r="ZS177" s="7"/>
      <c r="ZT177" s="7"/>
      <c r="ZU177" s="7"/>
      <c r="ZV177" s="7"/>
      <c r="ZW177" s="7"/>
      <c r="ZX177" s="7"/>
      <c r="ZY177" s="7"/>
      <c r="ZZ177" s="7"/>
      <c r="AAA177" s="7"/>
      <c r="AAB177" s="7"/>
      <c r="AAC177" s="7"/>
      <c r="AAD177" s="7"/>
      <c r="AAE177" s="7"/>
      <c r="AAF177" s="7"/>
      <c r="AAG177" s="7"/>
      <c r="AAH177" s="7"/>
      <c r="AAI177" s="7"/>
      <c r="AAJ177" s="7"/>
      <c r="AAK177" s="7"/>
      <c r="AAL177" s="7"/>
      <c r="AAM177" s="7"/>
      <c r="AAN177" s="7"/>
      <c r="AAO177" s="7"/>
      <c r="AAP177" s="7"/>
      <c r="AAQ177" s="7"/>
      <c r="AAR177" s="7"/>
      <c r="AAS177" s="7"/>
      <c r="AAT177" s="7"/>
      <c r="AAU177" s="7"/>
      <c r="AAV177" s="7"/>
      <c r="AAW177" s="7"/>
      <c r="AAX177" s="7"/>
      <c r="AAY177" s="7"/>
      <c r="AAZ177" s="7"/>
      <c r="ABA177" s="7"/>
      <c r="ABB177" s="7"/>
      <c r="ABC177" s="7"/>
      <c r="ABD177" s="7"/>
      <c r="ABE177" s="7"/>
      <c r="ABF177" s="7"/>
      <c r="ABG177" s="7"/>
      <c r="ABH177" s="7"/>
      <c r="ABI177" s="7"/>
      <c r="ABJ177" s="7"/>
      <c r="ABK177" s="7"/>
      <c r="ABL177" s="7"/>
      <c r="ABM177" s="7"/>
      <c r="ABN177" s="7"/>
      <c r="ABO177" s="7"/>
      <c r="ABP177" s="7"/>
      <c r="ABQ177" s="7"/>
      <c r="ABR177" s="7"/>
      <c r="ABS177" s="7"/>
      <c r="ABT177" s="7"/>
      <c r="ABU177" s="7"/>
      <c r="ABV177" s="7"/>
      <c r="ABW177" s="7"/>
      <c r="ABX177" s="7"/>
      <c r="ABY177" s="7"/>
      <c r="ABZ177" s="7"/>
      <c r="ACA177" s="7"/>
      <c r="ACB177" s="7"/>
      <c r="ACC177" s="7"/>
      <c r="ACD177" s="7"/>
      <c r="ACE177" s="7"/>
      <c r="ACF177" s="7"/>
      <c r="ACG177" s="7"/>
      <c r="ACH177" s="7"/>
      <c r="ACI177" s="7"/>
      <c r="ACJ177" s="7"/>
      <c r="ACK177" s="7"/>
      <c r="ACL177" s="7"/>
      <c r="ACM177" s="7"/>
      <c r="ACN177" s="7"/>
      <c r="ACO177" s="7"/>
      <c r="ACP177" s="7"/>
      <c r="ACQ177" s="7"/>
      <c r="ACR177" s="7"/>
      <c r="ACS177" s="7"/>
      <c r="ACT177" s="7"/>
      <c r="ACU177" s="7"/>
      <c r="ACV177" s="7"/>
      <c r="ACW177" s="7"/>
      <c r="ACX177" s="7"/>
      <c r="ACY177" s="7"/>
      <c r="ACZ177" s="7"/>
      <c r="ADA177" s="7"/>
      <c r="ADB177" s="7"/>
      <c r="ADC177" s="7"/>
      <c r="ADD177" s="7"/>
      <c r="ADE177" s="7"/>
      <c r="ADF177" s="7"/>
      <c r="ADG177" s="7"/>
      <c r="ADH177" s="7"/>
      <c r="ADI177" s="7"/>
      <c r="ADJ177" s="7"/>
      <c r="ADK177" s="7"/>
      <c r="ADL177" s="7"/>
      <c r="ADM177" s="7"/>
      <c r="ADN177" s="7"/>
      <c r="ADO177" s="7"/>
      <c r="ADP177" s="7"/>
      <c r="ADQ177" s="7"/>
      <c r="ADR177" s="7"/>
      <c r="ADS177" s="7"/>
      <c r="ADT177" s="7"/>
      <c r="ADU177" s="7"/>
      <c r="ADV177" s="7"/>
      <c r="ADW177" s="7"/>
      <c r="ADX177" s="7"/>
      <c r="ADY177" s="7"/>
      <c r="ADZ177" s="7"/>
      <c r="AEA177" s="7"/>
      <c r="AEB177" s="7"/>
      <c r="AEC177" s="7"/>
      <c r="AED177" s="7"/>
      <c r="AEE177" s="7"/>
      <c r="AEF177" s="7"/>
      <c r="AEG177" s="7"/>
      <c r="AEH177" s="7"/>
      <c r="AEI177" s="7"/>
      <c r="AEJ177" s="7"/>
      <c r="AEK177" s="7"/>
      <c r="AEL177" s="7"/>
      <c r="AEM177" s="7"/>
      <c r="AEN177" s="7"/>
      <c r="AEO177" s="7"/>
      <c r="AEP177" s="7"/>
      <c r="AEQ177" s="7"/>
      <c r="AER177" s="7"/>
      <c r="AES177" s="7"/>
      <c r="AET177" s="7"/>
      <c r="AEU177" s="7"/>
      <c r="AEV177" s="7"/>
      <c r="AEW177" s="7"/>
      <c r="AEX177" s="7"/>
      <c r="AEY177" s="7"/>
      <c r="AEZ177" s="7"/>
      <c r="AFA177" s="7"/>
      <c r="AFB177" s="7"/>
      <c r="AFC177" s="7"/>
      <c r="AFD177" s="7"/>
      <c r="AFE177" s="7"/>
      <c r="AFF177" s="7"/>
      <c r="AFG177" s="7"/>
      <c r="AFH177" s="7"/>
      <c r="AFI177" s="7"/>
      <c r="AFJ177" s="7"/>
      <c r="AFK177" s="7"/>
      <c r="AFL177" s="7"/>
      <c r="AFM177" s="7"/>
      <c r="AFN177" s="7"/>
      <c r="AFO177" s="7"/>
      <c r="AFP177" s="7"/>
      <c r="AFQ177" s="7"/>
      <c r="AFR177" s="7"/>
      <c r="AFS177" s="7"/>
      <c r="AFT177" s="7"/>
      <c r="AFU177" s="7"/>
      <c r="AFV177" s="7"/>
      <c r="AFW177" s="7"/>
      <c r="AFX177" s="7"/>
      <c r="AFY177" s="7"/>
      <c r="AFZ177" s="7"/>
      <c r="AGA177" s="7"/>
      <c r="AGB177" s="7"/>
      <c r="AGC177" s="7"/>
      <c r="AGD177" s="7"/>
      <c r="AGE177" s="7"/>
      <c r="AGF177" s="7"/>
      <c r="AGG177" s="7"/>
      <c r="AGH177" s="7"/>
      <c r="AGI177" s="7"/>
      <c r="AGJ177" s="7"/>
      <c r="AGK177" s="7"/>
      <c r="AGL177" s="7"/>
      <c r="AGM177" s="7"/>
      <c r="AGN177" s="7"/>
      <c r="AGO177" s="7"/>
      <c r="AGP177" s="7"/>
      <c r="AGQ177" s="7"/>
      <c r="AGR177" s="7"/>
      <c r="AGS177" s="7"/>
      <c r="AGT177" s="7"/>
      <c r="AGU177" s="7"/>
      <c r="AGV177" s="7"/>
      <c r="AGW177" s="7"/>
      <c r="AGX177" s="7"/>
      <c r="AGY177" s="7"/>
      <c r="AGZ177" s="7"/>
      <c r="AHA177" s="7"/>
      <c r="AHB177" s="7"/>
      <c r="AHC177" s="7"/>
      <c r="AHD177" s="7"/>
      <c r="AHE177" s="7"/>
      <c r="AHF177" s="7"/>
      <c r="AHG177" s="7"/>
      <c r="AHH177" s="7"/>
      <c r="AHI177" s="7"/>
      <c r="AHJ177" s="7"/>
      <c r="AHK177" s="7"/>
      <c r="AHL177" s="7"/>
      <c r="AHM177" s="7"/>
      <c r="AHN177" s="7"/>
      <c r="AHO177" s="7"/>
      <c r="AHP177" s="7"/>
      <c r="AHQ177" s="7"/>
      <c r="AHR177" s="7"/>
      <c r="AHS177" s="7"/>
      <c r="AHT177" s="7"/>
      <c r="AHU177" s="7"/>
      <c r="AHV177" s="7"/>
      <c r="AHW177" s="7"/>
      <c r="AHX177" s="7"/>
      <c r="AHY177" s="7"/>
      <c r="AHZ177" s="7"/>
      <c r="AIA177" s="7"/>
      <c r="AIB177" s="7"/>
      <c r="AIC177" s="7"/>
      <c r="AID177" s="7"/>
      <c r="AIE177" s="7"/>
      <c r="AIF177" s="7"/>
      <c r="AIG177" s="7"/>
      <c r="AIH177" s="7"/>
      <c r="AII177" s="7"/>
      <c r="AIJ177" s="7"/>
      <c r="AIK177" s="7"/>
      <c r="AIL177" s="7"/>
      <c r="AIM177" s="7"/>
      <c r="AIN177" s="7"/>
      <c r="AIO177" s="7"/>
      <c r="AIP177" s="7"/>
      <c r="AIQ177" s="7"/>
      <c r="AIR177" s="7"/>
      <c r="AIS177" s="7"/>
      <c r="AIT177" s="7"/>
      <c r="AIU177" s="7"/>
      <c r="AIV177" s="7"/>
      <c r="AIW177" s="7"/>
      <c r="AIX177" s="7"/>
      <c r="AIY177" s="7"/>
      <c r="AIZ177" s="7"/>
      <c r="AJA177" s="7"/>
      <c r="AJB177" s="7"/>
      <c r="AJC177" s="7"/>
      <c r="AJD177" s="7"/>
      <c r="AJE177" s="7"/>
      <c r="AJF177" s="7"/>
      <c r="AJG177" s="7"/>
      <c r="AJH177" s="7"/>
      <c r="AJI177" s="7"/>
      <c r="AJJ177" s="7"/>
      <c r="AJK177" s="7"/>
      <c r="AJL177" s="7"/>
      <c r="AJM177" s="7"/>
      <c r="AJN177" s="7"/>
      <c r="AJO177" s="7"/>
      <c r="AJP177" s="7"/>
      <c r="AJQ177" s="7"/>
      <c r="AJR177" s="7"/>
      <c r="AJS177" s="7"/>
      <c r="AJT177" s="7"/>
      <c r="AJU177" s="7"/>
      <c r="AJV177" s="7"/>
      <c r="AJW177" s="7"/>
      <c r="AJX177" s="7"/>
      <c r="AJY177" s="7"/>
      <c r="AJZ177" s="7"/>
      <c r="AKA177" s="7"/>
      <c r="AKB177" s="7"/>
      <c r="AKC177" s="7"/>
      <c r="AKD177" s="7"/>
      <c r="AKE177" s="7"/>
      <c r="AKF177" s="7"/>
      <c r="AKG177" s="7"/>
      <c r="AKH177" s="7"/>
      <c r="AKI177" s="7"/>
      <c r="AKJ177" s="7"/>
      <c r="AKK177" s="7"/>
      <c r="AKL177" s="7"/>
      <c r="AKM177" s="7"/>
      <c r="AKN177" s="7"/>
      <c r="AKO177" s="7"/>
      <c r="AKP177" s="7"/>
      <c r="AKQ177" s="7"/>
      <c r="AKR177" s="7"/>
      <c r="AKS177" s="7"/>
      <c r="AKT177" s="7"/>
      <c r="AKU177" s="7"/>
      <c r="AKV177" s="7"/>
      <c r="AKW177" s="7"/>
      <c r="AKX177" s="7"/>
      <c r="AKY177" s="7"/>
      <c r="AKZ177" s="7"/>
      <c r="ALA177" s="7"/>
      <c r="ALB177" s="7"/>
      <c r="ALC177" s="7"/>
      <c r="ALD177" s="7"/>
      <c r="ALE177" s="7"/>
      <c r="ALF177" s="7"/>
      <c r="ALG177" s="7"/>
      <c r="ALH177" s="7"/>
      <c r="ALI177" s="7"/>
      <c r="ALJ177" s="7"/>
      <c r="ALK177" s="7"/>
      <c r="ALL177" s="7"/>
      <c r="ALM177" s="7"/>
      <c r="ALN177" s="7"/>
      <c r="ALO177" s="7"/>
      <c r="ALP177" s="7"/>
      <c r="ALQ177" s="7"/>
      <c r="ALR177" s="7"/>
      <c r="ALS177" s="7"/>
      <c r="ALT177" s="7"/>
      <c r="ALU177" s="7"/>
      <c r="ALV177" s="7"/>
      <c r="ALW177" s="7"/>
      <c r="ALX177" s="7"/>
      <c r="ALY177" s="7"/>
      <c r="ALZ177" s="7"/>
      <c r="AMA177" s="7"/>
      <c r="AMB177" s="7"/>
      <c r="AMC177" s="7"/>
      <c r="AMD177" s="7"/>
    </row>
    <row r="178" spans="1:1018" x14ac:dyDescent="0.25">
      <c r="A178" s="37" t="s">
        <v>116</v>
      </c>
      <c r="B178" s="5" t="s">
        <v>110</v>
      </c>
      <c r="C178" s="4">
        <v>2.56</v>
      </c>
      <c r="D178" s="4">
        <v>3.31</v>
      </c>
      <c r="E178" s="5" t="s">
        <v>301</v>
      </c>
      <c r="F178" s="4">
        <v>1.014</v>
      </c>
      <c r="G178" s="21" t="s">
        <v>10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  <c r="NA178" s="7"/>
      <c r="NB178" s="7"/>
      <c r="NC178" s="7"/>
      <c r="ND178" s="7"/>
      <c r="NE178" s="7"/>
      <c r="NF178" s="7"/>
      <c r="NG178" s="7"/>
      <c r="NH178" s="7"/>
      <c r="NI178" s="7"/>
      <c r="NJ178" s="7"/>
      <c r="NK178" s="7"/>
      <c r="NL178" s="7"/>
      <c r="NM178" s="7"/>
      <c r="NN178" s="7"/>
      <c r="NO178" s="7"/>
      <c r="NP178" s="7"/>
      <c r="NQ178" s="7"/>
      <c r="NR178" s="7"/>
      <c r="NS178" s="7"/>
      <c r="NT178" s="7"/>
      <c r="NU178" s="7"/>
      <c r="NV178" s="7"/>
      <c r="NW178" s="7"/>
      <c r="NX178" s="7"/>
      <c r="NY178" s="7"/>
      <c r="NZ178" s="7"/>
      <c r="OA178" s="7"/>
      <c r="OB178" s="7"/>
      <c r="OC178" s="7"/>
      <c r="OD178" s="7"/>
      <c r="OE178" s="7"/>
      <c r="OF178" s="7"/>
      <c r="OG178" s="7"/>
      <c r="OH178" s="7"/>
      <c r="OI178" s="7"/>
      <c r="OJ178" s="7"/>
      <c r="OK178" s="7"/>
      <c r="OL178" s="7"/>
      <c r="OM178" s="7"/>
      <c r="ON178" s="7"/>
      <c r="OO178" s="7"/>
      <c r="OP178" s="7"/>
      <c r="OQ178" s="7"/>
      <c r="OR178" s="7"/>
      <c r="OS178" s="7"/>
      <c r="OT178" s="7"/>
      <c r="OU178" s="7"/>
      <c r="OV178" s="7"/>
      <c r="OW178" s="7"/>
      <c r="OX178" s="7"/>
      <c r="OY178" s="7"/>
      <c r="OZ178" s="7"/>
      <c r="PA178" s="7"/>
      <c r="PB178" s="7"/>
      <c r="PC178" s="7"/>
      <c r="PD178" s="7"/>
      <c r="PE178" s="7"/>
      <c r="PF178" s="7"/>
      <c r="PG178" s="7"/>
      <c r="PH178" s="7"/>
      <c r="PI178" s="7"/>
      <c r="PJ178" s="7"/>
      <c r="PK178" s="7"/>
      <c r="PL178" s="7"/>
      <c r="PM178" s="7"/>
      <c r="PN178" s="7"/>
      <c r="PO178" s="7"/>
      <c r="PP178" s="7"/>
      <c r="PQ178" s="7"/>
      <c r="PR178" s="7"/>
      <c r="PS178" s="7"/>
      <c r="PT178" s="7"/>
      <c r="PU178" s="7"/>
      <c r="PV178" s="7"/>
      <c r="PW178" s="7"/>
      <c r="PX178" s="7"/>
      <c r="PY178" s="7"/>
      <c r="PZ178" s="7"/>
      <c r="QA178" s="7"/>
      <c r="QB178" s="7"/>
      <c r="QC178" s="7"/>
      <c r="QD178" s="7"/>
      <c r="QE178" s="7"/>
      <c r="QF178" s="7"/>
      <c r="QG178" s="7"/>
      <c r="QH178" s="7"/>
      <c r="QI178" s="7"/>
      <c r="QJ178" s="7"/>
      <c r="QK178" s="7"/>
      <c r="QL178" s="7"/>
      <c r="QM178" s="7"/>
      <c r="QN178" s="7"/>
      <c r="QO178" s="7"/>
      <c r="QP178" s="7"/>
      <c r="QQ178" s="7"/>
      <c r="QR178" s="7"/>
      <c r="QS178" s="7"/>
      <c r="QT178" s="7"/>
      <c r="QU178" s="7"/>
      <c r="QV178" s="7"/>
      <c r="QW178" s="7"/>
      <c r="QX178" s="7"/>
      <c r="QY178" s="7"/>
      <c r="QZ178" s="7"/>
      <c r="RA178" s="7"/>
      <c r="RB178" s="7"/>
      <c r="RC178" s="7"/>
      <c r="RD178" s="7"/>
      <c r="RE178" s="7"/>
      <c r="RF178" s="7"/>
      <c r="RG178" s="7"/>
      <c r="RH178" s="7"/>
      <c r="RI178" s="7"/>
      <c r="RJ178" s="7"/>
      <c r="RK178" s="7"/>
      <c r="RL178" s="7"/>
      <c r="RM178" s="7"/>
      <c r="RN178" s="7"/>
      <c r="RO178" s="7"/>
      <c r="RP178" s="7"/>
      <c r="RQ178" s="7"/>
      <c r="RR178" s="7"/>
      <c r="RS178" s="7"/>
      <c r="RT178" s="7"/>
      <c r="RU178" s="7"/>
      <c r="RV178" s="7"/>
      <c r="RW178" s="7"/>
      <c r="RX178" s="7"/>
      <c r="RY178" s="7"/>
      <c r="RZ178" s="7"/>
      <c r="SA178" s="7"/>
      <c r="SB178" s="7"/>
      <c r="SC178" s="7"/>
      <c r="SD178" s="7"/>
      <c r="SE178" s="7"/>
      <c r="SF178" s="7"/>
      <c r="SG178" s="7"/>
      <c r="SH178" s="7"/>
      <c r="SI178" s="7"/>
      <c r="SJ178" s="7"/>
      <c r="SK178" s="7"/>
      <c r="SL178" s="7"/>
      <c r="SM178" s="7"/>
      <c r="SN178" s="7"/>
      <c r="SO178" s="7"/>
      <c r="SP178" s="7"/>
      <c r="SQ178" s="7"/>
      <c r="SR178" s="7"/>
      <c r="SS178" s="7"/>
      <c r="ST178" s="7"/>
      <c r="SU178" s="7"/>
      <c r="SV178" s="7"/>
      <c r="SW178" s="7"/>
      <c r="SX178" s="7"/>
      <c r="SY178" s="7"/>
      <c r="SZ178" s="7"/>
      <c r="TA178" s="7"/>
      <c r="TB178" s="7"/>
      <c r="TC178" s="7"/>
      <c r="TD178" s="7"/>
      <c r="TE178" s="7"/>
      <c r="TF178" s="7"/>
      <c r="TG178" s="7"/>
      <c r="TH178" s="7"/>
      <c r="TI178" s="7"/>
      <c r="TJ178" s="7"/>
      <c r="TK178" s="7"/>
      <c r="TL178" s="7"/>
      <c r="TM178" s="7"/>
      <c r="TN178" s="7"/>
      <c r="TO178" s="7"/>
      <c r="TP178" s="7"/>
      <c r="TQ178" s="7"/>
      <c r="TR178" s="7"/>
      <c r="TS178" s="7"/>
      <c r="TT178" s="7"/>
      <c r="TU178" s="7"/>
      <c r="TV178" s="7"/>
      <c r="TW178" s="7"/>
      <c r="TX178" s="7"/>
      <c r="TY178" s="7"/>
      <c r="TZ178" s="7"/>
      <c r="UA178" s="7"/>
      <c r="UB178" s="7"/>
      <c r="UC178" s="7"/>
      <c r="UD178" s="7"/>
      <c r="UE178" s="7"/>
      <c r="UF178" s="7"/>
      <c r="UG178" s="7"/>
      <c r="UH178" s="7"/>
      <c r="UI178" s="7"/>
      <c r="UJ178" s="7"/>
      <c r="UK178" s="7"/>
      <c r="UL178" s="7"/>
      <c r="UM178" s="7"/>
      <c r="UN178" s="7"/>
      <c r="UO178" s="7"/>
      <c r="UP178" s="7"/>
      <c r="UQ178" s="7"/>
      <c r="UR178" s="7"/>
      <c r="US178" s="7"/>
      <c r="UT178" s="7"/>
      <c r="UU178" s="7"/>
      <c r="UV178" s="7"/>
      <c r="UW178" s="7"/>
      <c r="UX178" s="7"/>
      <c r="UY178" s="7"/>
      <c r="UZ178" s="7"/>
      <c r="VA178" s="7"/>
      <c r="VB178" s="7"/>
      <c r="VC178" s="7"/>
      <c r="VD178" s="7"/>
      <c r="VE178" s="7"/>
      <c r="VF178" s="7"/>
      <c r="VG178" s="7"/>
      <c r="VH178" s="7"/>
      <c r="VI178" s="7"/>
      <c r="VJ178" s="7"/>
      <c r="VK178" s="7"/>
      <c r="VL178" s="7"/>
      <c r="VM178" s="7"/>
      <c r="VN178" s="7"/>
      <c r="VO178" s="7"/>
      <c r="VP178" s="7"/>
      <c r="VQ178" s="7"/>
      <c r="VR178" s="7"/>
      <c r="VS178" s="7"/>
      <c r="VT178" s="7"/>
      <c r="VU178" s="7"/>
      <c r="VV178" s="7"/>
      <c r="VW178" s="7"/>
      <c r="VX178" s="7"/>
      <c r="VY178" s="7"/>
      <c r="VZ178" s="7"/>
      <c r="WA178" s="7"/>
      <c r="WB178" s="7"/>
      <c r="WC178" s="7"/>
      <c r="WD178" s="7"/>
      <c r="WE178" s="7"/>
      <c r="WF178" s="7"/>
      <c r="WG178" s="7"/>
      <c r="WH178" s="7"/>
      <c r="WI178" s="7"/>
      <c r="WJ178" s="7"/>
      <c r="WK178" s="7"/>
      <c r="WL178" s="7"/>
      <c r="WM178" s="7"/>
      <c r="WN178" s="7"/>
      <c r="WO178" s="7"/>
      <c r="WP178" s="7"/>
      <c r="WQ178" s="7"/>
      <c r="WR178" s="7"/>
      <c r="WS178" s="7"/>
      <c r="WT178" s="7"/>
      <c r="WU178" s="7"/>
      <c r="WV178" s="7"/>
      <c r="WW178" s="7"/>
      <c r="WX178" s="7"/>
      <c r="WY178" s="7"/>
      <c r="WZ178" s="7"/>
      <c r="XA178" s="7"/>
      <c r="XB178" s="7"/>
      <c r="XC178" s="7"/>
      <c r="XD178" s="7"/>
      <c r="XE178" s="7"/>
      <c r="XF178" s="7"/>
      <c r="XG178" s="7"/>
      <c r="XH178" s="7"/>
      <c r="XI178" s="7"/>
      <c r="XJ178" s="7"/>
      <c r="XK178" s="7"/>
      <c r="XL178" s="7"/>
      <c r="XM178" s="7"/>
      <c r="XN178" s="7"/>
      <c r="XO178" s="7"/>
      <c r="XP178" s="7"/>
      <c r="XQ178" s="7"/>
      <c r="XR178" s="7"/>
      <c r="XS178" s="7"/>
      <c r="XT178" s="7"/>
      <c r="XU178" s="7"/>
      <c r="XV178" s="7"/>
      <c r="XW178" s="7"/>
      <c r="XX178" s="7"/>
      <c r="XY178" s="7"/>
      <c r="XZ178" s="7"/>
      <c r="YA178" s="7"/>
      <c r="YB178" s="7"/>
      <c r="YC178" s="7"/>
      <c r="YD178" s="7"/>
      <c r="YE178" s="7"/>
      <c r="YF178" s="7"/>
      <c r="YG178" s="7"/>
      <c r="YH178" s="7"/>
      <c r="YI178" s="7"/>
      <c r="YJ178" s="7"/>
      <c r="YK178" s="7"/>
      <c r="YL178" s="7"/>
      <c r="YM178" s="7"/>
      <c r="YN178" s="7"/>
      <c r="YO178" s="7"/>
      <c r="YP178" s="7"/>
      <c r="YQ178" s="7"/>
      <c r="YR178" s="7"/>
      <c r="YS178" s="7"/>
      <c r="YT178" s="7"/>
      <c r="YU178" s="7"/>
      <c r="YV178" s="7"/>
      <c r="YW178" s="7"/>
      <c r="YX178" s="7"/>
      <c r="YY178" s="7"/>
      <c r="YZ178" s="7"/>
      <c r="ZA178" s="7"/>
      <c r="ZB178" s="7"/>
      <c r="ZC178" s="7"/>
      <c r="ZD178" s="7"/>
      <c r="ZE178" s="7"/>
      <c r="ZF178" s="7"/>
      <c r="ZG178" s="7"/>
      <c r="ZH178" s="7"/>
      <c r="ZI178" s="7"/>
      <c r="ZJ178" s="7"/>
      <c r="ZK178" s="7"/>
      <c r="ZL178" s="7"/>
      <c r="ZM178" s="7"/>
      <c r="ZN178" s="7"/>
      <c r="ZO178" s="7"/>
      <c r="ZP178" s="7"/>
      <c r="ZQ178" s="7"/>
      <c r="ZR178" s="7"/>
      <c r="ZS178" s="7"/>
      <c r="ZT178" s="7"/>
      <c r="ZU178" s="7"/>
      <c r="ZV178" s="7"/>
      <c r="ZW178" s="7"/>
      <c r="ZX178" s="7"/>
      <c r="ZY178" s="7"/>
      <c r="ZZ178" s="7"/>
      <c r="AAA178" s="7"/>
      <c r="AAB178" s="7"/>
      <c r="AAC178" s="7"/>
      <c r="AAD178" s="7"/>
      <c r="AAE178" s="7"/>
      <c r="AAF178" s="7"/>
      <c r="AAG178" s="7"/>
      <c r="AAH178" s="7"/>
      <c r="AAI178" s="7"/>
      <c r="AAJ178" s="7"/>
      <c r="AAK178" s="7"/>
      <c r="AAL178" s="7"/>
      <c r="AAM178" s="7"/>
      <c r="AAN178" s="7"/>
      <c r="AAO178" s="7"/>
      <c r="AAP178" s="7"/>
      <c r="AAQ178" s="7"/>
      <c r="AAR178" s="7"/>
      <c r="AAS178" s="7"/>
      <c r="AAT178" s="7"/>
      <c r="AAU178" s="7"/>
      <c r="AAV178" s="7"/>
      <c r="AAW178" s="7"/>
      <c r="AAX178" s="7"/>
      <c r="AAY178" s="7"/>
      <c r="AAZ178" s="7"/>
      <c r="ABA178" s="7"/>
      <c r="ABB178" s="7"/>
      <c r="ABC178" s="7"/>
      <c r="ABD178" s="7"/>
      <c r="ABE178" s="7"/>
      <c r="ABF178" s="7"/>
      <c r="ABG178" s="7"/>
      <c r="ABH178" s="7"/>
      <c r="ABI178" s="7"/>
      <c r="ABJ178" s="7"/>
      <c r="ABK178" s="7"/>
      <c r="ABL178" s="7"/>
      <c r="ABM178" s="7"/>
      <c r="ABN178" s="7"/>
      <c r="ABO178" s="7"/>
      <c r="ABP178" s="7"/>
      <c r="ABQ178" s="7"/>
      <c r="ABR178" s="7"/>
      <c r="ABS178" s="7"/>
      <c r="ABT178" s="7"/>
      <c r="ABU178" s="7"/>
      <c r="ABV178" s="7"/>
      <c r="ABW178" s="7"/>
      <c r="ABX178" s="7"/>
      <c r="ABY178" s="7"/>
      <c r="ABZ178" s="7"/>
      <c r="ACA178" s="7"/>
      <c r="ACB178" s="7"/>
      <c r="ACC178" s="7"/>
      <c r="ACD178" s="7"/>
      <c r="ACE178" s="7"/>
      <c r="ACF178" s="7"/>
      <c r="ACG178" s="7"/>
      <c r="ACH178" s="7"/>
      <c r="ACI178" s="7"/>
      <c r="ACJ178" s="7"/>
      <c r="ACK178" s="7"/>
      <c r="ACL178" s="7"/>
      <c r="ACM178" s="7"/>
      <c r="ACN178" s="7"/>
      <c r="ACO178" s="7"/>
      <c r="ACP178" s="7"/>
      <c r="ACQ178" s="7"/>
      <c r="ACR178" s="7"/>
      <c r="ACS178" s="7"/>
      <c r="ACT178" s="7"/>
      <c r="ACU178" s="7"/>
      <c r="ACV178" s="7"/>
      <c r="ACW178" s="7"/>
      <c r="ACX178" s="7"/>
      <c r="ACY178" s="7"/>
      <c r="ACZ178" s="7"/>
      <c r="ADA178" s="7"/>
      <c r="ADB178" s="7"/>
      <c r="ADC178" s="7"/>
      <c r="ADD178" s="7"/>
      <c r="ADE178" s="7"/>
      <c r="ADF178" s="7"/>
      <c r="ADG178" s="7"/>
      <c r="ADH178" s="7"/>
      <c r="ADI178" s="7"/>
      <c r="ADJ178" s="7"/>
      <c r="ADK178" s="7"/>
      <c r="ADL178" s="7"/>
      <c r="ADM178" s="7"/>
      <c r="ADN178" s="7"/>
      <c r="ADO178" s="7"/>
      <c r="ADP178" s="7"/>
      <c r="ADQ178" s="7"/>
      <c r="ADR178" s="7"/>
      <c r="ADS178" s="7"/>
      <c r="ADT178" s="7"/>
      <c r="ADU178" s="7"/>
      <c r="ADV178" s="7"/>
      <c r="ADW178" s="7"/>
      <c r="ADX178" s="7"/>
      <c r="ADY178" s="7"/>
      <c r="ADZ178" s="7"/>
      <c r="AEA178" s="7"/>
      <c r="AEB178" s="7"/>
      <c r="AEC178" s="7"/>
      <c r="AED178" s="7"/>
      <c r="AEE178" s="7"/>
      <c r="AEF178" s="7"/>
      <c r="AEG178" s="7"/>
      <c r="AEH178" s="7"/>
      <c r="AEI178" s="7"/>
      <c r="AEJ178" s="7"/>
      <c r="AEK178" s="7"/>
      <c r="AEL178" s="7"/>
      <c r="AEM178" s="7"/>
      <c r="AEN178" s="7"/>
      <c r="AEO178" s="7"/>
      <c r="AEP178" s="7"/>
      <c r="AEQ178" s="7"/>
      <c r="AER178" s="7"/>
      <c r="AES178" s="7"/>
      <c r="AET178" s="7"/>
      <c r="AEU178" s="7"/>
      <c r="AEV178" s="7"/>
      <c r="AEW178" s="7"/>
      <c r="AEX178" s="7"/>
      <c r="AEY178" s="7"/>
      <c r="AEZ178" s="7"/>
      <c r="AFA178" s="7"/>
      <c r="AFB178" s="7"/>
      <c r="AFC178" s="7"/>
      <c r="AFD178" s="7"/>
      <c r="AFE178" s="7"/>
      <c r="AFF178" s="7"/>
      <c r="AFG178" s="7"/>
      <c r="AFH178" s="7"/>
      <c r="AFI178" s="7"/>
      <c r="AFJ178" s="7"/>
      <c r="AFK178" s="7"/>
      <c r="AFL178" s="7"/>
      <c r="AFM178" s="7"/>
      <c r="AFN178" s="7"/>
      <c r="AFO178" s="7"/>
      <c r="AFP178" s="7"/>
      <c r="AFQ178" s="7"/>
      <c r="AFR178" s="7"/>
      <c r="AFS178" s="7"/>
      <c r="AFT178" s="7"/>
      <c r="AFU178" s="7"/>
      <c r="AFV178" s="7"/>
      <c r="AFW178" s="7"/>
      <c r="AFX178" s="7"/>
      <c r="AFY178" s="7"/>
      <c r="AFZ178" s="7"/>
      <c r="AGA178" s="7"/>
      <c r="AGB178" s="7"/>
      <c r="AGC178" s="7"/>
      <c r="AGD178" s="7"/>
      <c r="AGE178" s="7"/>
      <c r="AGF178" s="7"/>
      <c r="AGG178" s="7"/>
      <c r="AGH178" s="7"/>
      <c r="AGI178" s="7"/>
      <c r="AGJ178" s="7"/>
      <c r="AGK178" s="7"/>
      <c r="AGL178" s="7"/>
      <c r="AGM178" s="7"/>
      <c r="AGN178" s="7"/>
      <c r="AGO178" s="7"/>
      <c r="AGP178" s="7"/>
      <c r="AGQ178" s="7"/>
      <c r="AGR178" s="7"/>
      <c r="AGS178" s="7"/>
      <c r="AGT178" s="7"/>
      <c r="AGU178" s="7"/>
      <c r="AGV178" s="7"/>
      <c r="AGW178" s="7"/>
      <c r="AGX178" s="7"/>
      <c r="AGY178" s="7"/>
      <c r="AGZ178" s="7"/>
      <c r="AHA178" s="7"/>
      <c r="AHB178" s="7"/>
      <c r="AHC178" s="7"/>
      <c r="AHD178" s="7"/>
      <c r="AHE178" s="7"/>
      <c r="AHF178" s="7"/>
      <c r="AHG178" s="7"/>
      <c r="AHH178" s="7"/>
      <c r="AHI178" s="7"/>
      <c r="AHJ178" s="7"/>
      <c r="AHK178" s="7"/>
      <c r="AHL178" s="7"/>
      <c r="AHM178" s="7"/>
      <c r="AHN178" s="7"/>
      <c r="AHO178" s="7"/>
      <c r="AHP178" s="7"/>
      <c r="AHQ178" s="7"/>
      <c r="AHR178" s="7"/>
      <c r="AHS178" s="7"/>
      <c r="AHT178" s="7"/>
      <c r="AHU178" s="7"/>
      <c r="AHV178" s="7"/>
      <c r="AHW178" s="7"/>
      <c r="AHX178" s="7"/>
      <c r="AHY178" s="7"/>
      <c r="AHZ178" s="7"/>
      <c r="AIA178" s="7"/>
      <c r="AIB178" s="7"/>
      <c r="AIC178" s="7"/>
      <c r="AID178" s="7"/>
      <c r="AIE178" s="7"/>
      <c r="AIF178" s="7"/>
      <c r="AIG178" s="7"/>
      <c r="AIH178" s="7"/>
      <c r="AII178" s="7"/>
      <c r="AIJ178" s="7"/>
      <c r="AIK178" s="7"/>
      <c r="AIL178" s="7"/>
      <c r="AIM178" s="7"/>
      <c r="AIN178" s="7"/>
      <c r="AIO178" s="7"/>
      <c r="AIP178" s="7"/>
      <c r="AIQ178" s="7"/>
      <c r="AIR178" s="7"/>
      <c r="AIS178" s="7"/>
      <c r="AIT178" s="7"/>
      <c r="AIU178" s="7"/>
      <c r="AIV178" s="7"/>
      <c r="AIW178" s="7"/>
      <c r="AIX178" s="7"/>
      <c r="AIY178" s="7"/>
      <c r="AIZ178" s="7"/>
      <c r="AJA178" s="7"/>
      <c r="AJB178" s="7"/>
      <c r="AJC178" s="7"/>
      <c r="AJD178" s="7"/>
      <c r="AJE178" s="7"/>
      <c r="AJF178" s="7"/>
      <c r="AJG178" s="7"/>
      <c r="AJH178" s="7"/>
      <c r="AJI178" s="7"/>
      <c r="AJJ178" s="7"/>
      <c r="AJK178" s="7"/>
      <c r="AJL178" s="7"/>
      <c r="AJM178" s="7"/>
      <c r="AJN178" s="7"/>
      <c r="AJO178" s="7"/>
      <c r="AJP178" s="7"/>
      <c r="AJQ178" s="7"/>
      <c r="AJR178" s="7"/>
      <c r="AJS178" s="7"/>
      <c r="AJT178" s="7"/>
      <c r="AJU178" s="7"/>
      <c r="AJV178" s="7"/>
      <c r="AJW178" s="7"/>
      <c r="AJX178" s="7"/>
      <c r="AJY178" s="7"/>
      <c r="AJZ178" s="7"/>
      <c r="AKA178" s="7"/>
      <c r="AKB178" s="7"/>
      <c r="AKC178" s="7"/>
      <c r="AKD178" s="7"/>
      <c r="AKE178" s="7"/>
      <c r="AKF178" s="7"/>
      <c r="AKG178" s="7"/>
      <c r="AKH178" s="7"/>
      <c r="AKI178" s="7"/>
      <c r="AKJ178" s="7"/>
      <c r="AKK178" s="7"/>
      <c r="AKL178" s="7"/>
      <c r="AKM178" s="7"/>
      <c r="AKN178" s="7"/>
      <c r="AKO178" s="7"/>
      <c r="AKP178" s="7"/>
      <c r="AKQ178" s="7"/>
      <c r="AKR178" s="7"/>
      <c r="AKS178" s="7"/>
      <c r="AKT178" s="7"/>
      <c r="AKU178" s="7"/>
      <c r="AKV178" s="7"/>
      <c r="AKW178" s="7"/>
      <c r="AKX178" s="7"/>
      <c r="AKY178" s="7"/>
      <c r="AKZ178" s="7"/>
      <c r="ALA178" s="7"/>
      <c r="ALB178" s="7"/>
      <c r="ALC178" s="7"/>
      <c r="ALD178" s="7"/>
      <c r="ALE178" s="7"/>
      <c r="ALF178" s="7"/>
      <c r="ALG178" s="7"/>
      <c r="ALH178" s="7"/>
      <c r="ALI178" s="7"/>
      <c r="ALJ178" s="7"/>
      <c r="ALK178" s="7"/>
      <c r="ALL178" s="7"/>
      <c r="ALM178" s="7"/>
      <c r="ALN178" s="7"/>
      <c r="ALO178" s="7"/>
      <c r="ALP178" s="7"/>
      <c r="ALQ178" s="7"/>
      <c r="ALR178" s="7"/>
      <c r="ALS178" s="7"/>
      <c r="ALT178" s="7"/>
      <c r="ALU178" s="7"/>
      <c r="ALV178" s="7"/>
      <c r="ALW178" s="7"/>
      <c r="ALX178" s="7"/>
      <c r="ALY178" s="7"/>
      <c r="ALZ178" s="7"/>
      <c r="AMA178" s="7"/>
      <c r="AMB178" s="7"/>
      <c r="AMC178" s="7"/>
      <c r="AMD178" s="7"/>
    </row>
    <row r="179" spans="1:1018" s="6" customFormat="1" ht="12.75" x14ac:dyDescent="0.2">
      <c r="A179" s="38" t="s">
        <v>117</v>
      </c>
      <c r="B179" s="9" t="s">
        <v>110</v>
      </c>
      <c r="C179" s="10">
        <v>0.67800000000000005</v>
      </c>
      <c r="D179" s="10">
        <v>1.3480000000000001</v>
      </c>
      <c r="E179" s="9" t="s">
        <v>165</v>
      </c>
      <c r="F179" s="10">
        <f>0.964-0.194-0.14-0.141-0.135-0.12</f>
        <v>0.23399999999999999</v>
      </c>
      <c r="G179" s="21" t="s">
        <v>10</v>
      </c>
    </row>
    <row r="180" spans="1:1018" s="6" customFormat="1" ht="12.75" x14ac:dyDescent="0.2">
      <c r="A180" s="38" t="s">
        <v>117</v>
      </c>
      <c r="B180" s="9" t="s">
        <v>110</v>
      </c>
      <c r="C180" s="10">
        <v>0.57799999999999996</v>
      </c>
      <c r="D180" s="10">
        <v>1.028</v>
      </c>
      <c r="E180" s="9" t="s">
        <v>245</v>
      </c>
      <c r="F180" s="10">
        <f>0.959-0.438-0.242-0.08</f>
        <v>0.1989999999999999</v>
      </c>
      <c r="G180" s="21" t="s">
        <v>10</v>
      </c>
    </row>
    <row r="181" spans="1:1018" x14ac:dyDescent="0.25">
      <c r="A181" s="8" t="s">
        <v>118</v>
      </c>
      <c r="B181" s="9" t="s">
        <v>110</v>
      </c>
      <c r="C181" s="10">
        <v>0.97</v>
      </c>
      <c r="D181" s="10">
        <v>1.643</v>
      </c>
      <c r="E181" s="9" t="s">
        <v>163</v>
      </c>
      <c r="F181" s="10">
        <f>0.842-0.23-0.2-0.05-0.084-0.03</f>
        <v>0.24799999999999997</v>
      </c>
      <c r="G181" s="21" t="s">
        <v>10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  <c r="NA181" s="7"/>
      <c r="NB181" s="7"/>
      <c r="NC181" s="7"/>
      <c r="ND181" s="7"/>
      <c r="NE181" s="7"/>
      <c r="NF181" s="7"/>
      <c r="NG181" s="7"/>
      <c r="NH181" s="7"/>
      <c r="NI181" s="7"/>
      <c r="NJ181" s="7"/>
      <c r="NK181" s="7"/>
      <c r="NL181" s="7"/>
      <c r="NM181" s="7"/>
      <c r="NN181" s="7"/>
      <c r="NO181" s="7"/>
      <c r="NP181" s="7"/>
      <c r="NQ181" s="7"/>
      <c r="NR181" s="7"/>
      <c r="NS181" s="7"/>
      <c r="NT181" s="7"/>
      <c r="NU181" s="7"/>
      <c r="NV181" s="7"/>
      <c r="NW181" s="7"/>
      <c r="NX181" s="7"/>
      <c r="NY181" s="7"/>
      <c r="NZ181" s="7"/>
      <c r="OA181" s="7"/>
      <c r="OB181" s="7"/>
      <c r="OC181" s="7"/>
      <c r="OD181" s="7"/>
      <c r="OE181" s="7"/>
      <c r="OF181" s="7"/>
      <c r="OG181" s="7"/>
      <c r="OH181" s="7"/>
      <c r="OI181" s="7"/>
      <c r="OJ181" s="7"/>
      <c r="OK181" s="7"/>
      <c r="OL181" s="7"/>
      <c r="OM181" s="7"/>
      <c r="ON181" s="7"/>
      <c r="OO181" s="7"/>
      <c r="OP181" s="7"/>
      <c r="OQ181" s="7"/>
      <c r="OR181" s="7"/>
      <c r="OS181" s="7"/>
      <c r="OT181" s="7"/>
      <c r="OU181" s="7"/>
      <c r="OV181" s="7"/>
      <c r="OW181" s="7"/>
      <c r="OX181" s="7"/>
      <c r="OY181" s="7"/>
      <c r="OZ181" s="7"/>
      <c r="PA181" s="7"/>
      <c r="PB181" s="7"/>
      <c r="PC181" s="7"/>
      <c r="PD181" s="7"/>
      <c r="PE181" s="7"/>
      <c r="PF181" s="7"/>
      <c r="PG181" s="7"/>
      <c r="PH181" s="7"/>
      <c r="PI181" s="7"/>
      <c r="PJ181" s="7"/>
      <c r="PK181" s="7"/>
      <c r="PL181" s="7"/>
      <c r="PM181" s="7"/>
      <c r="PN181" s="7"/>
      <c r="PO181" s="7"/>
      <c r="PP181" s="7"/>
      <c r="PQ181" s="7"/>
      <c r="PR181" s="7"/>
      <c r="PS181" s="7"/>
      <c r="PT181" s="7"/>
      <c r="PU181" s="7"/>
      <c r="PV181" s="7"/>
      <c r="PW181" s="7"/>
      <c r="PX181" s="7"/>
      <c r="PY181" s="7"/>
      <c r="PZ181" s="7"/>
      <c r="QA181" s="7"/>
      <c r="QB181" s="7"/>
      <c r="QC181" s="7"/>
      <c r="QD181" s="7"/>
      <c r="QE181" s="7"/>
      <c r="QF181" s="7"/>
      <c r="QG181" s="7"/>
      <c r="QH181" s="7"/>
      <c r="QI181" s="7"/>
      <c r="QJ181" s="7"/>
      <c r="QK181" s="7"/>
      <c r="QL181" s="7"/>
      <c r="QM181" s="7"/>
      <c r="QN181" s="7"/>
      <c r="QO181" s="7"/>
      <c r="QP181" s="7"/>
      <c r="QQ181" s="7"/>
      <c r="QR181" s="7"/>
      <c r="QS181" s="7"/>
      <c r="QT181" s="7"/>
      <c r="QU181" s="7"/>
      <c r="QV181" s="7"/>
      <c r="QW181" s="7"/>
      <c r="QX181" s="7"/>
      <c r="QY181" s="7"/>
      <c r="QZ181" s="7"/>
      <c r="RA181" s="7"/>
      <c r="RB181" s="7"/>
      <c r="RC181" s="7"/>
      <c r="RD181" s="7"/>
      <c r="RE181" s="7"/>
      <c r="RF181" s="7"/>
      <c r="RG181" s="7"/>
      <c r="RH181" s="7"/>
      <c r="RI181" s="7"/>
      <c r="RJ181" s="7"/>
      <c r="RK181" s="7"/>
      <c r="RL181" s="7"/>
      <c r="RM181" s="7"/>
      <c r="RN181" s="7"/>
      <c r="RO181" s="7"/>
      <c r="RP181" s="7"/>
      <c r="RQ181" s="7"/>
      <c r="RR181" s="7"/>
      <c r="RS181" s="7"/>
      <c r="RT181" s="7"/>
      <c r="RU181" s="7"/>
      <c r="RV181" s="7"/>
      <c r="RW181" s="7"/>
      <c r="RX181" s="7"/>
      <c r="RY181" s="7"/>
      <c r="RZ181" s="7"/>
      <c r="SA181" s="7"/>
      <c r="SB181" s="7"/>
      <c r="SC181" s="7"/>
      <c r="SD181" s="7"/>
      <c r="SE181" s="7"/>
      <c r="SF181" s="7"/>
      <c r="SG181" s="7"/>
      <c r="SH181" s="7"/>
      <c r="SI181" s="7"/>
      <c r="SJ181" s="7"/>
      <c r="SK181" s="7"/>
      <c r="SL181" s="7"/>
      <c r="SM181" s="7"/>
      <c r="SN181" s="7"/>
      <c r="SO181" s="7"/>
      <c r="SP181" s="7"/>
      <c r="SQ181" s="7"/>
      <c r="SR181" s="7"/>
      <c r="SS181" s="7"/>
      <c r="ST181" s="7"/>
      <c r="SU181" s="7"/>
      <c r="SV181" s="7"/>
      <c r="SW181" s="7"/>
      <c r="SX181" s="7"/>
      <c r="SY181" s="7"/>
      <c r="SZ181" s="7"/>
      <c r="TA181" s="7"/>
      <c r="TB181" s="7"/>
      <c r="TC181" s="7"/>
      <c r="TD181" s="7"/>
      <c r="TE181" s="7"/>
      <c r="TF181" s="7"/>
      <c r="TG181" s="7"/>
      <c r="TH181" s="7"/>
      <c r="TI181" s="7"/>
      <c r="TJ181" s="7"/>
      <c r="TK181" s="7"/>
      <c r="TL181" s="7"/>
      <c r="TM181" s="7"/>
      <c r="TN181" s="7"/>
      <c r="TO181" s="7"/>
      <c r="TP181" s="7"/>
      <c r="TQ181" s="7"/>
      <c r="TR181" s="7"/>
      <c r="TS181" s="7"/>
      <c r="TT181" s="7"/>
      <c r="TU181" s="7"/>
      <c r="TV181" s="7"/>
      <c r="TW181" s="7"/>
      <c r="TX181" s="7"/>
      <c r="TY181" s="7"/>
      <c r="TZ181" s="7"/>
      <c r="UA181" s="7"/>
      <c r="UB181" s="7"/>
      <c r="UC181" s="7"/>
      <c r="UD181" s="7"/>
      <c r="UE181" s="7"/>
      <c r="UF181" s="7"/>
      <c r="UG181" s="7"/>
      <c r="UH181" s="7"/>
      <c r="UI181" s="7"/>
      <c r="UJ181" s="7"/>
      <c r="UK181" s="7"/>
      <c r="UL181" s="7"/>
      <c r="UM181" s="7"/>
      <c r="UN181" s="7"/>
      <c r="UO181" s="7"/>
      <c r="UP181" s="7"/>
      <c r="UQ181" s="7"/>
      <c r="UR181" s="7"/>
      <c r="US181" s="7"/>
      <c r="UT181" s="7"/>
      <c r="UU181" s="7"/>
      <c r="UV181" s="7"/>
      <c r="UW181" s="7"/>
      <c r="UX181" s="7"/>
      <c r="UY181" s="7"/>
      <c r="UZ181" s="7"/>
      <c r="VA181" s="7"/>
      <c r="VB181" s="7"/>
      <c r="VC181" s="7"/>
      <c r="VD181" s="7"/>
      <c r="VE181" s="7"/>
      <c r="VF181" s="7"/>
      <c r="VG181" s="7"/>
      <c r="VH181" s="7"/>
      <c r="VI181" s="7"/>
      <c r="VJ181" s="7"/>
      <c r="VK181" s="7"/>
      <c r="VL181" s="7"/>
      <c r="VM181" s="7"/>
      <c r="VN181" s="7"/>
      <c r="VO181" s="7"/>
      <c r="VP181" s="7"/>
      <c r="VQ181" s="7"/>
      <c r="VR181" s="7"/>
      <c r="VS181" s="7"/>
      <c r="VT181" s="7"/>
      <c r="VU181" s="7"/>
      <c r="VV181" s="7"/>
      <c r="VW181" s="7"/>
      <c r="VX181" s="7"/>
      <c r="VY181" s="7"/>
      <c r="VZ181" s="7"/>
      <c r="WA181" s="7"/>
      <c r="WB181" s="7"/>
      <c r="WC181" s="7"/>
      <c r="WD181" s="7"/>
      <c r="WE181" s="7"/>
      <c r="WF181" s="7"/>
      <c r="WG181" s="7"/>
      <c r="WH181" s="7"/>
      <c r="WI181" s="7"/>
      <c r="WJ181" s="7"/>
      <c r="WK181" s="7"/>
      <c r="WL181" s="7"/>
      <c r="WM181" s="7"/>
      <c r="WN181" s="7"/>
      <c r="WO181" s="7"/>
      <c r="WP181" s="7"/>
      <c r="WQ181" s="7"/>
      <c r="WR181" s="7"/>
      <c r="WS181" s="7"/>
      <c r="WT181" s="7"/>
      <c r="WU181" s="7"/>
      <c r="WV181" s="7"/>
      <c r="WW181" s="7"/>
      <c r="WX181" s="7"/>
      <c r="WY181" s="7"/>
      <c r="WZ181" s="7"/>
      <c r="XA181" s="7"/>
      <c r="XB181" s="7"/>
      <c r="XC181" s="7"/>
      <c r="XD181" s="7"/>
      <c r="XE181" s="7"/>
      <c r="XF181" s="7"/>
      <c r="XG181" s="7"/>
      <c r="XH181" s="7"/>
      <c r="XI181" s="7"/>
      <c r="XJ181" s="7"/>
      <c r="XK181" s="7"/>
      <c r="XL181" s="7"/>
      <c r="XM181" s="7"/>
      <c r="XN181" s="7"/>
      <c r="XO181" s="7"/>
      <c r="XP181" s="7"/>
      <c r="XQ181" s="7"/>
      <c r="XR181" s="7"/>
      <c r="XS181" s="7"/>
      <c r="XT181" s="7"/>
      <c r="XU181" s="7"/>
      <c r="XV181" s="7"/>
      <c r="XW181" s="7"/>
      <c r="XX181" s="7"/>
      <c r="XY181" s="7"/>
      <c r="XZ181" s="7"/>
      <c r="YA181" s="7"/>
      <c r="YB181" s="7"/>
      <c r="YC181" s="7"/>
      <c r="YD181" s="7"/>
      <c r="YE181" s="7"/>
      <c r="YF181" s="7"/>
      <c r="YG181" s="7"/>
      <c r="YH181" s="7"/>
      <c r="YI181" s="7"/>
      <c r="YJ181" s="7"/>
      <c r="YK181" s="7"/>
      <c r="YL181" s="7"/>
      <c r="YM181" s="7"/>
      <c r="YN181" s="7"/>
      <c r="YO181" s="7"/>
      <c r="YP181" s="7"/>
      <c r="YQ181" s="7"/>
      <c r="YR181" s="7"/>
      <c r="YS181" s="7"/>
      <c r="YT181" s="7"/>
      <c r="YU181" s="7"/>
      <c r="YV181" s="7"/>
      <c r="YW181" s="7"/>
      <c r="YX181" s="7"/>
      <c r="YY181" s="7"/>
      <c r="YZ181" s="7"/>
      <c r="ZA181" s="7"/>
      <c r="ZB181" s="7"/>
      <c r="ZC181" s="7"/>
      <c r="ZD181" s="7"/>
      <c r="ZE181" s="7"/>
      <c r="ZF181" s="7"/>
      <c r="ZG181" s="7"/>
      <c r="ZH181" s="7"/>
      <c r="ZI181" s="7"/>
      <c r="ZJ181" s="7"/>
      <c r="ZK181" s="7"/>
      <c r="ZL181" s="7"/>
      <c r="ZM181" s="7"/>
      <c r="ZN181" s="7"/>
      <c r="ZO181" s="7"/>
      <c r="ZP181" s="7"/>
      <c r="ZQ181" s="7"/>
      <c r="ZR181" s="7"/>
      <c r="ZS181" s="7"/>
      <c r="ZT181" s="7"/>
      <c r="ZU181" s="7"/>
      <c r="ZV181" s="7"/>
      <c r="ZW181" s="7"/>
      <c r="ZX181" s="7"/>
      <c r="ZY181" s="7"/>
      <c r="ZZ181" s="7"/>
      <c r="AAA181" s="7"/>
      <c r="AAB181" s="7"/>
      <c r="AAC181" s="7"/>
      <c r="AAD181" s="7"/>
      <c r="AAE181" s="7"/>
      <c r="AAF181" s="7"/>
      <c r="AAG181" s="7"/>
      <c r="AAH181" s="7"/>
      <c r="AAI181" s="7"/>
      <c r="AAJ181" s="7"/>
      <c r="AAK181" s="7"/>
      <c r="AAL181" s="7"/>
      <c r="AAM181" s="7"/>
      <c r="AAN181" s="7"/>
      <c r="AAO181" s="7"/>
      <c r="AAP181" s="7"/>
      <c r="AAQ181" s="7"/>
      <c r="AAR181" s="7"/>
      <c r="AAS181" s="7"/>
      <c r="AAT181" s="7"/>
      <c r="AAU181" s="7"/>
      <c r="AAV181" s="7"/>
      <c r="AAW181" s="7"/>
      <c r="AAX181" s="7"/>
      <c r="AAY181" s="7"/>
      <c r="AAZ181" s="7"/>
      <c r="ABA181" s="7"/>
      <c r="ABB181" s="7"/>
      <c r="ABC181" s="7"/>
      <c r="ABD181" s="7"/>
      <c r="ABE181" s="7"/>
      <c r="ABF181" s="7"/>
      <c r="ABG181" s="7"/>
      <c r="ABH181" s="7"/>
      <c r="ABI181" s="7"/>
      <c r="ABJ181" s="7"/>
      <c r="ABK181" s="7"/>
      <c r="ABL181" s="7"/>
      <c r="ABM181" s="7"/>
      <c r="ABN181" s="7"/>
      <c r="ABO181" s="7"/>
      <c r="ABP181" s="7"/>
      <c r="ABQ181" s="7"/>
      <c r="ABR181" s="7"/>
      <c r="ABS181" s="7"/>
      <c r="ABT181" s="7"/>
      <c r="ABU181" s="7"/>
      <c r="ABV181" s="7"/>
      <c r="ABW181" s="7"/>
      <c r="ABX181" s="7"/>
      <c r="ABY181" s="7"/>
      <c r="ABZ181" s="7"/>
      <c r="ACA181" s="7"/>
      <c r="ACB181" s="7"/>
      <c r="ACC181" s="7"/>
      <c r="ACD181" s="7"/>
      <c r="ACE181" s="7"/>
      <c r="ACF181" s="7"/>
      <c r="ACG181" s="7"/>
      <c r="ACH181" s="7"/>
      <c r="ACI181" s="7"/>
      <c r="ACJ181" s="7"/>
      <c r="ACK181" s="7"/>
      <c r="ACL181" s="7"/>
      <c r="ACM181" s="7"/>
      <c r="ACN181" s="7"/>
      <c r="ACO181" s="7"/>
      <c r="ACP181" s="7"/>
      <c r="ACQ181" s="7"/>
      <c r="ACR181" s="7"/>
      <c r="ACS181" s="7"/>
      <c r="ACT181" s="7"/>
      <c r="ACU181" s="7"/>
      <c r="ACV181" s="7"/>
      <c r="ACW181" s="7"/>
      <c r="ACX181" s="7"/>
      <c r="ACY181" s="7"/>
      <c r="ACZ181" s="7"/>
      <c r="ADA181" s="7"/>
      <c r="ADB181" s="7"/>
      <c r="ADC181" s="7"/>
      <c r="ADD181" s="7"/>
      <c r="ADE181" s="7"/>
      <c r="ADF181" s="7"/>
      <c r="ADG181" s="7"/>
      <c r="ADH181" s="7"/>
      <c r="ADI181" s="7"/>
      <c r="ADJ181" s="7"/>
      <c r="ADK181" s="7"/>
      <c r="ADL181" s="7"/>
      <c r="ADM181" s="7"/>
      <c r="ADN181" s="7"/>
      <c r="ADO181" s="7"/>
      <c r="ADP181" s="7"/>
      <c r="ADQ181" s="7"/>
      <c r="ADR181" s="7"/>
      <c r="ADS181" s="7"/>
      <c r="ADT181" s="7"/>
      <c r="ADU181" s="7"/>
      <c r="ADV181" s="7"/>
      <c r="ADW181" s="7"/>
      <c r="ADX181" s="7"/>
      <c r="ADY181" s="7"/>
      <c r="ADZ181" s="7"/>
      <c r="AEA181" s="7"/>
      <c r="AEB181" s="7"/>
      <c r="AEC181" s="7"/>
      <c r="AED181" s="7"/>
      <c r="AEE181" s="7"/>
      <c r="AEF181" s="7"/>
      <c r="AEG181" s="7"/>
      <c r="AEH181" s="7"/>
      <c r="AEI181" s="7"/>
      <c r="AEJ181" s="7"/>
      <c r="AEK181" s="7"/>
      <c r="AEL181" s="7"/>
      <c r="AEM181" s="7"/>
      <c r="AEN181" s="7"/>
      <c r="AEO181" s="7"/>
      <c r="AEP181" s="7"/>
      <c r="AEQ181" s="7"/>
      <c r="AER181" s="7"/>
      <c r="AES181" s="7"/>
      <c r="AET181" s="7"/>
      <c r="AEU181" s="7"/>
      <c r="AEV181" s="7"/>
      <c r="AEW181" s="7"/>
      <c r="AEX181" s="7"/>
      <c r="AEY181" s="7"/>
      <c r="AEZ181" s="7"/>
      <c r="AFA181" s="7"/>
      <c r="AFB181" s="7"/>
      <c r="AFC181" s="7"/>
      <c r="AFD181" s="7"/>
      <c r="AFE181" s="7"/>
      <c r="AFF181" s="7"/>
      <c r="AFG181" s="7"/>
      <c r="AFH181" s="7"/>
      <c r="AFI181" s="7"/>
      <c r="AFJ181" s="7"/>
      <c r="AFK181" s="7"/>
      <c r="AFL181" s="7"/>
      <c r="AFM181" s="7"/>
      <c r="AFN181" s="7"/>
      <c r="AFO181" s="7"/>
      <c r="AFP181" s="7"/>
      <c r="AFQ181" s="7"/>
      <c r="AFR181" s="7"/>
      <c r="AFS181" s="7"/>
      <c r="AFT181" s="7"/>
      <c r="AFU181" s="7"/>
      <c r="AFV181" s="7"/>
      <c r="AFW181" s="7"/>
      <c r="AFX181" s="7"/>
      <c r="AFY181" s="7"/>
      <c r="AFZ181" s="7"/>
      <c r="AGA181" s="7"/>
      <c r="AGB181" s="7"/>
      <c r="AGC181" s="7"/>
      <c r="AGD181" s="7"/>
      <c r="AGE181" s="7"/>
      <c r="AGF181" s="7"/>
      <c r="AGG181" s="7"/>
      <c r="AGH181" s="7"/>
      <c r="AGI181" s="7"/>
      <c r="AGJ181" s="7"/>
      <c r="AGK181" s="7"/>
      <c r="AGL181" s="7"/>
      <c r="AGM181" s="7"/>
      <c r="AGN181" s="7"/>
      <c r="AGO181" s="7"/>
      <c r="AGP181" s="7"/>
      <c r="AGQ181" s="7"/>
      <c r="AGR181" s="7"/>
      <c r="AGS181" s="7"/>
      <c r="AGT181" s="7"/>
      <c r="AGU181" s="7"/>
      <c r="AGV181" s="7"/>
      <c r="AGW181" s="7"/>
      <c r="AGX181" s="7"/>
      <c r="AGY181" s="7"/>
      <c r="AGZ181" s="7"/>
      <c r="AHA181" s="7"/>
      <c r="AHB181" s="7"/>
      <c r="AHC181" s="7"/>
      <c r="AHD181" s="7"/>
      <c r="AHE181" s="7"/>
      <c r="AHF181" s="7"/>
      <c r="AHG181" s="7"/>
      <c r="AHH181" s="7"/>
      <c r="AHI181" s="7"/>
      <c r="AHJ181" s="7"/>
      <c r="AHK181" s="7"/>
      <c r="AHL181" s="7"/>
      <c r="AHM181" s="7"/>
      <c r="AHN181" s="7"/>
      <c r="AHO181" s="7"/>
      <c r="AHP181" s="7"/>
      <c r="AHQ181" s="7"/>
      <c r="AHR181" s="7"/>
      <c r="AHS181" s="7"/>
      <c r="AHT181" s="7"/>
      <c r="AHU181" s="7"/>
      <c r="AHV181" s="7"/>
      <c r="AHW181" s="7"/>
      <c r="AHX181" s="7"/>
      <c r="AHY181" s="7"/>
      <c r="AHZ181" s="7"/>
      <c r="AIA181" s="7"/>
      <c r="AIB181" s="7"/>
      <c r="AIC181" s="7"/>
      <c r="AID181" s="7"/>
      <c r="AIE181" s="7"/>
      <c r="AIF181" s="7"/>
      <c r="AIG181" s="7"/>
      <c r="AIH181" s="7"/>
      <c r="AII181" s="7"/>
      <c r="AIJ181" s="7"/>
      <c r="AIK181" s="7"/>
      <c r="AIL181" s="7"/>
      <c r="AIM181" s="7"/>
      <c r="AIN181" s="7"/>
      <c r="AIO181" s="7"/>
      <c r="AIP181" s="7"/>
      <c r="AIQ181" s="7"/>
      <c r="AIR181" s="7"/>
      <c r="AIS181" s="7"/>
      <c r="AIT181" s="7"/>
      <c r="AIU181" s="7"/>
      <c r="AIV181" s="7"/>
      <c r="AIW181" s="7"/>
      <c r="AIX181" s="7"/>
      <c r="AIY181" s="7"/>
      <c r="AIZ181" s="7"/>
      <c r="AJA181" s="7"/>
      <c r="AJB181" s="7"/>
      <c r="AJC181" s="7"/>
      <c r="AJD181" s="7"/>
      <c r="AJE181" s="7"/>
      <c r="AJF181" s="7"/>
      <c r="AJG181" s="7"/>
      <c r="AJH181" s="7"/>
      <c r="AJI181" s="7"/>
      <c r="AJJ181" s="7"/>
      <c r="AJK181" s="7"/>
      <c r="AJL181" s="7"/>
      <c r="AJM181" s="7"/>
      <c r="AJN181" s="7"/>
      <c r="AJO181" s="7"/>
      <c r="AJP181" s="7"/>
      <c r="AJQ181" s="7"/>
      <c r="AJR181" s="7"/>
      <c r="AJS181" s="7"/>
      <c r="AJT181" s="7"/>
      <c r="AJU181" s="7"/>
      <c r="AJV181" s="7"/>
      <c r="AJW181" s="7"/>
      <c r="AJX181" s="7"/>
      <c r="AJY181" s="7"/>
      <c r="AJZ181" s="7"/>
      <c r="AKA181" s="7"/>
      <c r="AKB181" s="7"/>
      <c r="AKC181" s="7"/>
      <c r="AKD181" s="7"/>
      <c r="AKE181" s="7"/>
      <c r="AKF181" s="7"/>
      <c r="AKG181" s="7"/>
      <c r="AKH181" s="7"/>
      <c r="AKI181" s="7"/>
      <c r="AKJ181" s="7"/>
      <c r="AKK181" s="7"/>
      <c r="AKL181" s="7"/>
      <c r="AKM181" s="7"/>
      <c r="AKN181" s="7"/>
      <c r="AKO181" s="7"/>
      <c r="AKP181" s="7"/>
      <c r="AKQ181" s="7"/>
      <c r="AKR181" s="7"/>
      <c r="AKS181" s="7"/>
      <c r="AKT181" s="7"/>
      <c r="AKU181" s="7"/>
      <c r="AKV181" s="7"/>
      <c r="AKW181" s="7"/>
      <c r="AKX181" s="7"/>
      <c r="AKY181" s="7"/>
      <c r="AKZ181" s="7"/>
      <c r="ALA181" s="7"/>
      <c r="ALB181" s="7"/>
      <c r="ALC181" s="7"/>
      <c r="ALD181" s="7"/>
      <c r="ALE181" s="7"/>
      <c r="ALF181" s="7"/>
      <c r="ALG181" s="7"/>
      <c r="ALH181" s="7"/>
      <c r="ALI181" s="7"/>
      <c r="ALJ181" s="7"/>
      <c r="ALK181" s="7"/>
      <c r="ALL181" s="7"/>
      <c r="ALM181" s="7"/>
      <c r="ALN181" s="7"/>
      <c r="ALO181" s="7"/>
      <c r="ALP181" s="7"/>
      <c r="ALQ181" s="7"/>
      <c r="ALR181" s="7"/>
      <c r="ALS181" s="7"/>
      <c r="ALT181" s="7"/>
      <c r="ALU181" s="7"/>
      <c r="ALV181" s="7"/>
      <c r="ALW181" s="7"/>
      <c r="ALX181" s="7"/>
      <c r="ALY181" s="7"/>
      <c r="ALZ181" s="7"/>
      <c r="AMA181" s="7"/>
      <c r="AMB181" s="7"/>
      <c r="AMC181" s="7"/>
      <c r="AMD181" s="7"/>
    </row>
    <row r="182" spans="1:1018" x14ac:dyDescent="0.25">
      <c r="A182" s="8" t="s">
        <v>118</v>
      </c>
      <c r="B182" s="9" t="s">
        <v>189</v>
      </c>
      <c r="C182" s="10">
        <v>1.266</v>
      </c>
      <c r="D182" s="10">
        <v>1.6659999999999999</v>
      </c>
      <c r="E182" s="9" t="s">
        <v>166</v>
      </c>
      <c r="F182" s="10">
        <f>0.836-0.085-0.423</f>
        <v>0.32800000000000001</v>
      </c>
      <c r="G182" s="21" t="s">
        <v>10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  <c r="MB182" s="7"/>
      <c r="MC182" s="7"/>
      <c r="MD182" s="7"/>
      <c r="ME182" s="7"/>
      <c r="MF182" s="7"/>
      <c r="MG182" s="7"/>
      <c r="MH182" s="7"/>
      <c r="MI182" s="7"/>
      <c r="MJ182" s="7"/>
      <c r="MK182" s="7"/>
      <c r="ML182" s="7"/>
      <c r="MM182" s="7"/>
      <c r="MN182" s="7"/>
      <c r="MO182" s="7"/>
      <c r="MP182" s="7"/>
      <c r="MQ182" s="7"/>
      <c r="MR182" s="7"/>
      <c r="MS182" s="7"/>
      <c r="MT182" s="7"/>
      <c r="MU182" s="7"/>
      <c r="MV182" s="7"/>
      <c r="MW182" s="7"/>
      <c r="MX182" s="7"/>
      <c r="MY182" s="7"/>
      <c r="MZ182" s="7"/>
      <c r="NA182" s="7"/>
      <c r="NB182" s="7"/>
      <c r="NC182" s="7"/>
      <c r="ND182" s="7"/>
      <c r="NE182" s="7"/>
      <c r="NF182" s="7"/>
      <c r="NG182" s="7"/>
      <c r="NH182" s="7"/>
      <c r="NI182" s="7"/>
      <c r="NJ182" s="7"/>
      <c r="NK182" s="7"/>
      <c r="NL182" s="7"/>
      <c r="NM182" s="7"/>
      <c r="NN182" s="7"/>
      <c r="NO182" s="7"/>
      <c r="NP182" s="7"/>
      <c r="NQ182" s="7"/>
      <c r="NR182" s="7"/>
      <c r="NS182" s="7"/>
      <c r="NT182" s="7"/>
      <c r="NU182" s="7"/>
      <c r="NV182" s="7"/>
      <c r="NW182" s="7"/>
      <c r="NX182" s="7"/>
      <c r="NY182" s="7"/>
      <c r="NZ182" s="7"/>
      <c r="OA182" s="7"/>
      <c r="OB182" s="7"/>
      <c r="OC182" s="7"/>
      <c r="OD182" s="7"/>
      <c r="OE182" s="7"/>
      <c r="OF182" s="7"/>
      <c r="OG182" s="7"/>
      <c r="OH182" s="7"/>
      <c r="OI182" s="7"/>
      <c r="OJ182" s="7"/>
      <c r="OK182" s="7"/>
      <c r="OL182" s="7"/>
      <c r="OM182" s="7"/>
      <c r="ON182" s="7"/>
      <c r="OO182" s="7"/>
      <c r="OP182" s="7"/>
      <c r="OQ182" s="7"/>
      <c r="OR182" s="7"/>
      <c r="OS182" s="7"/>
      <c r="OT182" s="7"/>
      <c r="OU182" s="7"/>
      <c r="OV182" s="7"/>
      <c r="OW182" s="7"/>
      <c r="OX182" s="7"/>
      <c r="OY182" s="7"/>
      <c r="OZ182" s="7"/>
      <c r="PA182" s="7"/>
      <c r="PB182" s="7"/>
      <c r="PC182" s="7"/>
      <c r="PD182" s="7"/>
      <c r="PE182" s="7"/>
      <c r="PF182" s="7"/>
      <c r="PG182" s="7"/>
      <c r="PH182" s="7"/>
      <c r="PI182" s="7"/>
      <c r="PJ182" s="7"/>
      <c r="PK182" s="7"/>
      <c r="PL182" s="7"/>
      <c r="PM182" s="7"/>
      <c r="PN182" s="7"/>
      <c r="PO182" s="7"/>
      <c r="PP182" s="7"/>
      <c r="PQ182" s="7"/>
      <c r="PR182" s="7"/>
      <c r="PS182" s="7"/>
      <c r="PT182" s="7"/>
      <c r="PU182" s="7"/>
      <c r="PV182" s="7"/>
      <c r="PW182" s="7"/>
      <c r="PX182" s="7"/>
      <c r="PY182" s="7"/>
      <c r="PZ182" s="7"/>
      <c r="QA182" s="7"/>
      <c r="QB182" s="7"/>
      <c r="QC182" s="7"/>
      <c r="QD182" s="7"/>
      <c r="QE182" s="7"/>
      <c r="QF182" s="7"/>
      <c r="QG182" s="7"/>
      <c r="QH182" s="7"/>
      <c r="QI182" s="7"/>
      <c r="QJ182" s="7"/>
      <c r="QK182" s="7"/>
      <c r="QL182" s="7"/>
      <c r="QM182" s="7"/>
      <c r="QN182" s="7"/>
      <c r="QO182" s="7"/>
      <c r="QP182" s="7"/>
      <c r="QQ182" s="7"/>
      <c r="QR182" s="7"/>
      <c r="QS182" s="7"/>
      <c r="QT182" s="7"/>
      <c r="QU182" s="7"/>
      <c r="QV182" s="7"/>
      <c r="QW182" s="7"/>
      <c r="QX182" s="7"/>
      <c r="QY182" s="7"/>
      <c r="QZ182" s="7"/>
      <c r="RA182" s="7"/>
      <c r="RB182" s="7"/>
      <c r="RC182" s="7"/>
      <c r="RD182" s="7"/>
      <c r="RE182" s="7"/>
      <c r="RF182" s="7"/>
      <c r="RG182" s="7"/>
      <c r="RH182" s="7"/>
      <c r="RI182" s="7"/>
      <c r="RJ182" s="7"/>
      <c r="RK182" s="7"/>
      <c r="RL182" s="7"/>
      <c r="RM182" s="7"/>
      <c r="RN182" s="7"/>
      <c r="RO182" s="7"/>
      <c r="RP182" s="7"/>
      <c r="RQ182" s="7"/>
      <c r="RR182" s="7"/>
      <c r="RS182" s="7"/>
      <c r="RT182" s="7"/>
      <c r="RU182" s="7"/>
      <c r="RV182" s="7"/>
      <c r="RW182" s="7"/>
      <c r="RX182" s="7"/>
      <c r="RY182" s="7"/>
      <c r="RZ182" s="7"/>
      <c r="SA182" s="7"/>
      <c r="SB182" s="7"/>
      <c r="SC182" s="7"/>
      <c r="SD182" s="7"/>
      <c r="SE182" s="7"/>
      <c r="SF182" s="7"/>
      <c r="SG182" s="7"/>
      <c r="SH182" s="7"/>
      <c r="SI182" s="7"/>
      <c r="SJ182" s="7"/>
      <c r="SK182" s="7"/>
      <c r="SL182" s="7"/>
      <c r="SM182" s="7"/>
      <c r="SN182" s="7"/>
      <c r="SO182" s="7"/>
      <c r="SP182" s="7"/>
      <c r="SQ182" s="7"/>
      <c r="SR182" s="7"/>
      <c r="SS182" s="7"/>
      <c r="ST182" s="7"/>
      <c r="SU182" s="7"/>
      <c r="SV182" s="7"/>
      <c r="SW182" s="7"/>
      <c r="SX182" s="7"/>
      <c r="SY182" s="7"/>
      <c r="SZ182" s="7"/>
      <c r="TA182" s="7"/>
      <c r="TB182" s="7"/>
      <c r="TC182" s="7"/>
      <c r="TD182" s="7"/>
      <c r="TE182" s="7"/>
      <c r="TF182" s="7"/>
      <c r="TG182" s="7"/>
      <c r="TH182" s="7"/>
      <c r="TI182" s="7"/>
      <c r="TJ182" s="7"/>
      <c r="TK182" s="7"/>
      <c r="TL182" s="7"/>
      <c r="TM182" s="7"/>
      <c r="TN182" s="7"/>
      <c r="TO182" s="7"/>
      <c r="TP182" s="7"/>
      <c r="TQ182" s="7"/>
      <c r="TR182" s="7"/>
      <c r="TS182" s="7"/>
      <c r="TT182" s="7"/>
      <c r="TU182" s="7"/>
      <c r="TV182" s="7"/>
      <c r="TW182" s="7"/>
      <c r="TX182" s="7"/>
      <c r="TY182" s="7"/>
      <c r="TZ182" s="7"/>
      <c r="UA182" s="7"/>
      <c r="UB182" s="7"/>
      <c r="UC182" s="7"/>
      <c r="UD182" s="7"/>
      <c r="UE182" s="7"/>
      <c r="UF182" s="7"/>
      <c r="UG182" s="7"/>
      <c r="UH182" s="7"/>
      <c r="UI182" s="7"/>
      <c r="UJ182" s="7"/>
      <c r="UK182" s="7"/>
      <c r="UL182" s="7"/>
      <c r="UM182" s="7"/>
      <c r="UN182" s="7"/>
      <c r="UO182" s="7"/>
      <c r="UP182" s="7"/>
      <c r="UQ182" s="7"/>
      <c r="UR182" s="7"/>
      <c r="US182" s="7"/>
      <c r="UT182" s="7"/>
      <c r="UU182" s="7"/>
      <c r="UV182" s="7"/>
      <c r="UW182" s="7"/>
      <c r="UX182" s="7"/>
      <c r="UY182" s="7"/>
      <c r="UZ182" s="7"/>
      <c r="VA182" s="7"/>
      <c r="VB182" s="7"/>
      <c r="VC182" s="7"/>
      <c r="VD182" s="7"/>
      <c r="VE182" s="7"/>
      <c r="VF182" s="7"/>
      <c r="VG182" s="7"/>
      <c r="VH182" s="7"/>
      <c r="VI182" s="7"/>
      <c r="VJ182" s="7"/>
      <c r="VK182" s="7"/>
      <c r="VL182" s="7"/>
      <c r="VM182" s="7"/>
      <c r="VN182" s="7"/>
      <c r="VO182" s="7"/>
      <c r="VP182" s="7"/>
      <c r="VQ182" s="7"/>
      <c r="VR182" s="7"/>
      <c r="VS182" s="7"/>
      <c r="VT182" s="7"/>
      <c r="VU182" s="7"/>
      <c r="VV182" s="7"/>
      <c r="VW182" s="7"/>
      <c r="VX182" s="7"/>
      <c r="VY182" s="7"/>
      <c r="VZ182" s="7"/>
      <c r="WA182" s="7"/>
      <c r="WB182" s="7"/>
      <c r="WC182" s="7"/>
      <c r="WD182" s="7"/>
      <c r="WE182" s="7"/>
      <c r="WF182" s="7"/>
      <c r="WG182" s="7"/>
      <c r="WH182" s="7"/>
      <c r="WI182" s="7"/>
      <c r="WJ182" s="7"/>
      <c r="WK182" s="7"/>
      <c r="WL182" s="7"/>
      <c r="WM182" s="7"/>
      <c r="WN182" s="7"/>
      <c r="WO182" s="7"/>
      <c r="WP182" s="7"/>
      <c r="WQ182" s="7"/>
      <c r="WR182" s="7"/>
      <c r="WS182" s="7"/>
      <c r="WT182" s="7"/>
      <c r="WU182" s="7"/>
      <c r="WV182" s="7"/>
      <c r="WW182" s="7"/>
      <c r="WX182" s="7"/>
      <c r="WY182" s="7"/>
      <c r="WZ182" s="7"/>
      <c r="XA182" s="7"/>
      <c r="XB182" s="7"/>
      <c r="XC182" s="7"/>
      <c r="XD182" s="7"/>
      <c r="XE182" s="7"/>
      <c r="XF182" s="7"/>
      <c r="XG182" s="7"/>
      <c r="XH182" s="7"/>
      <c r="XI182" s="7"/>
      <c r="XJ182" s="7"/>
      <c r="XK182" s="7"/>
      <c r="XL182" s="7"/>
      <c r="XM182" s="7"/>
      <c r="XN182" s="7"/>
      <c r="XO182" s="7"/>
      <c r="XP182" s="7"/>
      <c r="XQ182" s="7"/>
      <c r="XR182" s="7"/>
      <c r="XS182" s="7"/>
      <c r="XT182" s="7"/>
      <c r="XU182" s="7"/>
      <c r="XV182" s="7"/>
      <c r="XW182" s="7"/>
      <c r="XX182" s="7"/>
      <c r="XY182" s="7"/>
      <c r="XZ182" s="7"/>
      <c r="YA182" s="7"/>
      <c r="YB182" s="7"/>
      <c r="YC182" s="7"/>
      <c r="YD182" s="7"/>
      <c r="YE182" s="7"/>
      <c r="YF182" s="7"/>
      <c r="YG182" s="7"/>
      <c r="YH182" s="7"/>
      <c r="YI182" s="7"/>
      <c r="YJ182" s="7"/>
      <c r="YK182" s="7"/>
      <c r="YL182" s="7"/>
      <c r="YM182" s="7"/>
      <c r="YN182" s="7"/>
      <c r="YO182" s="7"/>
      <c r="YP182" s="7"/>
      <c r="YQ182" s="7"/>
      <c r="YR182" s="7"/>
      <c r="YS182" s="7"/>
      <c r="YT182" s="7"/>
      <c r="YU182" s="7"/>
      <c r="YV182" s="7"/>
      <c r="YW182" s="7"/>
      <c r="YX182" s="7"/>
      <c r="YY182" s="7"/>
      <c r="YZ182" s="7"/>
      <c r="ZA182" s="7"/>
      <c r="ZB182" s="7"/>
      <c r="ZC182" s="7"/>
      <c r="ZD182" s="7"/>
      <c r="ZE182" s="7"/>
      <c r="ZF182" s="7"/>
      <c r="ZG182" s="7"/>
      <c r="ZH182" s="7"/>
      <c r="ZI182" s="7"/>
      <c r="ZJ182" s="7"/>
      <c r="ZK182" s="7"/>
      <c r="ZL182" s="7"/>
      <c r="ZM182" s="7"/>
      <c r="ZN182" s="7"/>
      <c r="ZO182" s="7"/>
      <c r="ZP182" s="7"/>
      <c r="ZQ182" s="7"/>
      <c r="ZR182" s="7"/>
      <c r="ZS182" s="7"/>
      <c r="ZT182" s="7"/>
      <c r="ZU182" s="7"/>
      <c r="ZV182" s="7"/>
      <c r="ZW182" s="7"/>
      <c r="ZX182" s="7"/>
      <c r="ZY182" s="7"/>
      <c r="ZZ182" s="7"/>
      <c r="AAA182" s="7"/>
      <c r="AAB182" s="7"/>
      <c r="AAC182" s="7"/>
      <c r="AAD182" s="7"/>
      <c r="AAE182" s="7"/>
      <c r="AAF182" s="7"/>
      <c r="AAG182" s="7"/>
      <c r="AAH182" s="7"/>
      <c r="AAI182" s="7"/>
      <c r="AAJ182" s="7"/>
      <c r="AAK182" s="7"/>
      <c r="AAL182" s="7"/>
      <c r="AAM182" s="7"/>
      <c r="AAN182" s="7"/>
      <c r="AAO182" s="7"/>
      <c r="AAP182" s="7"/>
      <c r="AAQ182" s="7"/>
      <c r="AAR182" s="7"/>
      <c r="AAS182" s="7"/>
      <c r="AAT182" s="7"/>
      <c r="AAU182" s="7"/>
      <c r="AAV182" s="7"/>
      <c r="AAW182" s="7"/>
      <c r="AAX182" s="7"/>
      <c r="AAY182" s="7"/>
      <c r="AAZ182" s="7"/>
      <c r="ABA182" s="7"/>
      <c r="ABB182" s="7"/>
      <c r="ABC182" s="7"/>
      <c r="ABD182" s="7"/>
      <c r="ABE182" s="7"/>
      <c r="ABF182" s="7"/>
      <c r="ABG182" s="7"/>
      <c r="ABH182" s="7"/>
      <c r="ABI182" s="7"/>
      <c r="ABJ182" s="7"/>
      <c r="ABK182" s="7"/>
      <c r="ABL182" s="7"/>
      <c r="ABM182" s="7"/>
      <c r="ABN182" s="7"/>
      <c r="ABO182" s="7"/>
      <c r="ABP182" s="7"/>
      <c r="ABQ182" s="7"/>
      <c r="ABR182" s="7"/>
      <c r="ABS182" s="7"/>
      <c r="ABT182" s="7"/>
      <c r="ABU182" s="7"/>
      <c r="ABV182" s="7"/>
      <c r="ABW182" s="7"/>
      <c r="ABX182" s="7"/>
      <c r="ABY182" s="7"/>
      <c r="ABZ182" s="7"/>
      <c r="ACA182" s="7"/>
      <c r="ACB182" s="7"/>
      <c r="ACC182" s="7"/>
      <c r="ACD182" s="7"/>
      <c r="ACE182" s="7"/>
      <c r="ACF182" s="7"/>
      <c r="ACG182" s="7"/>
      <c r="ACH182" s="7"/>
      <c r="ACI182" s="7"/>
      <c r="ACJ182" s="7"/>
      <c r="ACK182" s="7"/>
      <c r="ACL182" s="7"/>
      <c r="ACM182" s="7"/>
      <c r="ACN182" s="7"/>
      <c r="ACO182" s="7"/>
      <c r="ACP182" s="7"/>
      <c r="ACQ182" s="7"/>
      <c r="ACR182" s="7"/>
      <c r="ACS182" s="7"/>
      <c r="ACT182" s="7"/>
      <c r="ACU182" s="7"/>
      <c r="ACV182" s="7"/>
      <c r="ACW182" s="7"/>
      <c r="ACX182" s="7"/>
      <c r="ACY182" s="7"/>
      <c r="ACZ182" s="7"/>
      <c r="ADA182" s="7"/>
      <c r="ADB182" s="7"/>
      <c r="ADC182" s="7"/>
      <c r="ADD182" s="7"/>
      <c r="ADE182" s="7"/>
      <c r="ADF182" s="7"/>
      <c r="ADG182" s="7"/>
      <c r="ADH182" s="7"/>
      <c r="ADI182" s="7"/>
      <c r="ADJ182" s="7"/>
      <c r="ADK182" s="7"/>
      <c r="ADL182" s="7"/>
      <c r="ADM182" s="7"/>
      <c r="ADN182" s="7"/>
      <c r="ADO182" s="7"/>
      <c r="ADP182" s="7"/>
      <c r="ADQ182" s="7"/>
      <c r="ADR182" s="7"/>
      <c r="ADS182" s="7"/>
      <c r="ADT182" s="7"/>
      <c r="ADU182" s="7"/>
      <c r="ADV182" s="7"/>
      <c r="ADW182" s="7"/>
      <c r="ADX182" s="7"/>
      <c r="ADY182" s="7"/>
      <c r="ADZ182" s="7"/>
      <c r="AEA182" s="7"/>
      <c r="AEB182" s="7"/>
      <c r="AEC182" s="7"/>
      <c r="AED182" s="7"/>
      <c r="AEE182" s="7"/>
      <c r="AEF182" s="7"/>
      <c r="AEG182" s="7"/>
      <c r="AEH182" s="7"/>
      <c r="AEI182" s="7"/>
      <c r="AEJ182" s="7"/>
      <c r="AEK182" s="7"/>
      <c r="AEL182" s="7"/>
      <c r="AEM182" s="7"/>
      <c r="AEN182" s="7"/>
      <c r="AEO182" s="7"/>
      <c r="AEP182" s="7"/>
      <c r="AEQ182" s="7"/>
      <c r="AER182" s="7"/>
      <c r="AES182" s="7"/>
      <c r="AET182" s="7"/>
      <c r="AEU182" s="7"/>
      <c r="AEV182" s="7"/>
      <c r="AEW182" s="7"/>
      <c r="AEX182" s="7"/>
      <c r="AEY182" s="7"/>
      <c r="AEZ182" s="7"/>
      <c r="AFA182" s="7"/>
      <c r="AFB182" s="7"/>
      <c r="AFC182" s="7"/>
      <c r="AFD182" s="7"/>
      <c r="AFE182" s="7"/>
      <c r="AFF182" s="7"/>
      <c r="AFG182" s="7"/>
      <c r="AFH182" s="7"/>
      <c r="AFI182" s="7"/>
      <c r="AFJ182" s="7"/>
      <c r="AFK182" s="7"/>
      <c r="AFL182" s="7"/>
      <c r="AFM182" s="7"/>
      <c r="AFN182" s="7"/>
      <c r="AFO182" s="7"/>
      <c r="AFP182" s="7"/>
      <c r="AFQ182" s="7"/>
      <c r="AFR182" s="7"/>
      <c r="AFS182" s="7"/>
      <c r="AFT182" s="7"/>
      <c r="AFU182" s="7"/>
      <c r="AFV182" s="7"/>
      <c r="AFW182" s="7"/>
      <c r="AFX182" s="7"/>
      <c r="AFY182" s="7"/>
      <c r="AFZ182" s="7"/>
      <c r="AGA182" s="7"/>
      <c r="AGB182" s="7"/>
      <c r="AGC182" s="7"/>
      <c r="AGD182" s="7"/>
      <c r="AGE182" s="7"/>
      <c r="AGF182" s="7"/>
      <c r="AGG182" s="7"/>
      <c r="AGH182" s="7"/>
      <c r="AGI182" s="7"/>
      <c r="AGJ182" s="7"/>
      <c r="AGK182" s="7"/>
      <c r="AGL182" s="7"/>
      <c r="AGM182" s="7"/>
      <c r="AGN182" s="7"/>
      <c r="AGO182" s="7"/>
      <c r="AGP182" s="7"/>
      <c r="AGQ182" s="7"/>
      <c r="AGR182" s="7"/>
      <c r="AGS182" s="7"/>
      <c r="AGT182" s="7"/>
      <c r="AGU182" s="7"/>
      <c r="AGV182" s="7"/>
      <c r="AGW182" s="7"/>
      <c r="AGX182" s="7"/>
      <c r="AGY182" s="7"/>
      <c r="AGZ182" s="7"/>
      <c r="AHA182" s="7"/>
      <c r="AHB182" s="7"/>
      <c r="AHC182" s="7"/>
      <c r="AHD182" s="7"/>
      <c r="AHE182" s="7"/>
      <c r="AHF182" s="7"/>
      <c r="AHG182" s="7"/>
      <c r="AHH182" s="7"/>
      <c r="AHI182" s="7"/>
      <c r="AHJ182" s="7"/>
      <c r="AHK182" s="7"/>
      <c r="AHL182" s="7"/>
      <c r="AHM182" s="7"/>
      <c r="AHN182" s="7"/>
      <c r="AHO182" s="7"/>
      <c r="AHP182" s="7"/>
      <c r="AHQ182" s="7"/>
      <c r="AHR182" s="7"/>
      <c r="AHS182" s="7"/>
      <c r="AHT182" s="7"/>
      <c r="AHU182" s="7"/>
      <c r="AHV182" s="7"/>
      <c r="AHW182" s="7"/>
      <c r="AHX182" s="7"/>
      <c r="AHY182" s="7"/>
      <c r="AHZ182" s="7"/>
      <c r="AIA182" s="7"/>
      <c r="AIB182" s="7"/>
      <c r="AIC182" s="7"/>
      <c r="AID182" s="7"/>
      <c r="AIE182" s="7"/>
      <c r="AIF182" s="7"/>
      <c r="AIG182" s="7"/>
      <c r="AIH182" s="7"/>
      <c r="AII182" s="7"/>
      <c r="AIJ182" s="7"/>
      <c r="AIK182" s="7"/>
      <c r="AIL182" s="7"/>
      <c r="AIM182" s="7"/>
      <c r="AIN182" s="7"/>
      <c r="AIO182" s="7"/>
      <c r="AIP182" s="7"/>
      <c r="AIQ182" s="7"/>
      <c r="AIR182" s="7"/>
      <c r="AIS182" s="7"/>
      <c r="AIT182" s="7"/>
      <c r="AIU182" s="7"/>
      <c r="AIV182" s="7"/>
      <c r="AIW182" s="7"/>
      <c r="AIX182" s="7"/>
      <c r="AIY182" s="7"/>
      <c r="AIZ182" s="7"/>
      <c r="AJA182" s="7"/>
      <c r="AJB182" s="7"/>
      <c r="AJC182" s="7"/>
      <c r="AJD182" s="7"/>
      <c r="AJE182" s="7"/>
      <c r="AJF182" s="7"/>
      <c r="AJG182" s="7"/>
      <c r="AJH182" s="7"/>
      <c r="AJI182" s="7"/>
      <c r="AJJ182" s="7"/>
      <c r="AJK182" s="7"/>
      <c r="AJL182" s="7"/>
      <c r="AJM182" s="7"/>
      <c r="AJN182" s="7"/>
      <c r="AJO182" s="7"/>
      <c r="AJP182" s="7"/>
      <c r="AJQ182" s="7"/>
      <c r="AJR182" s="7"/>
      <c r="AJS182" s="7"/>
      <c r="AJT182" s="7"/>
      <c r="AJU182" s="7"/>
      <c r="AJV182" s="7"/>
      <c r="AJW182" s="7"/>
      <c r="AJX182" s="7"/>
      <c r="AJY182" s="7"/>
      <c r="AJZ182" s="7"/>
      <c r="AKA182" s="7"/>
      <c r="AKB182" s="7"/>
      <c r="AKC182" s="7"/>
      <c r="AKD182" s="7"/>
      <c r="AKE182" s="7"/>
      <c r="AKF182" s="7"/>
      <c r="AKG182" s="7"/>
      <c r="AKH182" s="7"/>
      <c r="AKI182" s="7"/>
      <c r="AKJ182" s="7"/>
      <c r="AKK182" s="7"/>
      <c r="AKL182" s="7"/>
      <c r="AKM182" s="7"/>
      <c r="AKN182" s="7"/>
      <c r="AKO182" s="7"/>
      <c r="AKP182" s="7"/>
      <c r="AKQ182" s="7"/>
      <c r="AKR182" s="7"/>
      <c r="AKS182" s="7"/>
      <c r="AKT182" s="7"/>
      <c r="AKU182" s="7"/>
      <c r="AKV182" s="7"/>
      <c r="AKW182" s="7"/>
      <c r="AKX182" s="7"/>
      <c r="AKY182" s="7"/>
      <c r="AKZ182" s="7"/>
      <c r="ALA182" s="7"/>
      <c r="ALB182" s="7"/>
      <c r="ALC182" s="7"/>
      <c r="ALD182" s="7"/>
      <c r="ALE182" s="7"/>
      <c r="ALF182" s="7"/>
      <c r="ALG182" s="7"/>
      <c r="ALH182" s="7"/>
      <c r="ALI182" s="7"/>
      <c r="ALJ182" s="7"/>
      <c r="ALK182" s="7"/>
      <c r="ALL182" s="7"/>
      <c r="ALM182" s="7"/>
      <c r="ALN182" s="7"/>
      <c r="ALO182" s="7"/>
      <c r="ALP182" s="7"/>
      <c r="ALQ182" s="7"/>
      <c r="ALR182" s="7"/>
      <c r="ALS182" s="7"/>
      <c r="ALT182" s="7"/>
      <c r="ALU182" s="7"/>
      <c r="ALV182" s="7"/>
      <c r="ALW182" s="7"/>
      <c r="ALX182" s="7"/>
      <c r="ALY182" s="7"/>
      <c r="ALZ182" s="7"/>
      <c r="AMA182" s="7"/>
      <c r="AMB182" s="7"/>
      <c r="AMC182" s="7"/>
      <c r="AMD182" s="7"/>
    </row>
    <row r="183" spans="1:1018" x14ac:dyDescent="0.25">
      <c r="A183" s="8" t="s">
        <v>118</v>
      </c>
      <c r="B183" s="9" t="s">
        <v>110</v>
      </c>
      <c r="C183" s="10">
        <v>1.6950000000000001</v>
      </c>
      <c r="D183" s="10">
        <v>2.4</v>
      </c>
      <c r="E183" s="9" t="s">
        <v>167</v>
      </c>
      <c r="F183" s="10">
        <f>0.845-0.4</f>
        <v>0.44499999999999995</v>
      </c>
      <c r="G183" s="21" t="s">
        <v>10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  <c r="AMA183" s="7"/>
      <c r="AMB183" s="7"/>
      <c r="AMC183" s="7"/>
      <c r="AMD183" s="7"/>
    </row>
    <row r="184" spans="1:1018" x14ac:dyDescent="0.25">
      <c r="A184" s="8" t="s">
        <v>118</v>
      </c>
      <c r="B184" s="9" t="s">
        <v>110</v>
      </c>
      <c r="C184" s="10">
        <v>1.5620000000000001</v>
      </c>
      <c r="D184" s="10">
        <v>2.242</v>
      </c>
      <c r="E184" s="9" t="s">
        <v>168</v>
      </c>
      <c r="F184" s="10">
        <f>0.755-0.357</f>
        <v>0.39800000000000002</v>
      </c>
      <c r="G184" s="21" t="s">
        <v>10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  <c r="MB184" s="7"/>
      <c r="MC184" s="7"/>
      <c r="MD184" s="7"/>
      <c r="ME184" s="7"/>
      <c r="MF184" s="7"/>
      <c r="MG184" s="7"/>
      <c r="MH184" s="7"/>
      <c r="MI184" s="7"/>
      <c r="MJ184" s="7"/>
      <c r="MK184" s="7"/>
      <c r="ML184" s="7"/>
      <c r="MM184" s="7"/>
      <c r="MN184" s="7"/>
      <c r="MO184" s="7"/>
      <c r="MP184" s="7"/>
      <c r="MQ184" s="7"/>
      <c r="MR184" s="7"/>
      <c r="MS184" s="7"/>
      <c r="MT184" s="7"/>
      <c r="MU184" s="7"/>
      <c r="MV184" s="7"/>
      <c r="MW184" s="7"/>
      <c r="MX184" s="7"/>
      <c r="MY184" s="7"/>
      <c r="MZ184" s="7"/>
      <c r="NA184" s="7"/>
      <c r="NB184" s="7"/>
      <c r="NC184" s="7"/>
      <c r="ND184" s="7"/>
      <c r="NE184" s="7"/>
      <c r="NF184" s="7"/>
      <c r="NG184" s="7"/>
      <c r="NH184" s="7"/>
      <c r="NI184" s="7"/>
      <c r="NJ184" s="7"/>
      <c r="NK184" s="7"/>
      <c r="NL184" s="7"/>
      <c r="NM184" s="7"/>
      <c r="NN184" s="7"/>
      <c r="NO184" s="7"/>
      <c r="NP184" s="7"/>
      <c r="NQ184" s="7"/>
      <c r="NR184" s="7"/>
      <c r="NS184" s="7"/>
      <c r="NT184" s="7"/>
      <c r="NU184" s="7"/>
      <c r="NV184" s="7"/>
      <c r="NW184" s="7"/>
      <c r="NX184" s="7"/>
      <c r="NY184" s="7"/>
      <c r="NZ184" s="7"/>
      <c r="OA184" s="7"/>
      <c r="OB184" s="7"/>
      <c r="OC184" s="7"/>
      <c r="OD184" s="7"/>
      <c r="OE184" s="7"/>
      <c r="OF184" s="7"/>
      <c r="OG184" s="7"/>
      <c r="OH184" s="7"/>
      <c r="OI184" s="7"/>
      <c r="OJ184" s="7"/>
      <c r="OK184" s="7"/>
      <c r="OL184" s="7"/>
      <c r="OM184" s="7"/>
      <c r="ON184" s="7"/>
      <c r="OO184" s="7"/>
      <c r="OP184" s="7"/>
      <c r="OQ184" s="7"/>
      <c r="OR184" s="7"/>
      <c r="OS184" s="7"/>
      <c r="OT184" s="7"/>
      <c r="OU184" s="7"/>
      <c r="OV184" s="7"/>
      <c r="OW184" s="7"/>
      <c r="OX184" s="7"/>
      <c r="OY184" s="7"/>
      <c r="OZ184" s="7"/>
      <c r="PA184" s="7"/>
      <c r="PB184" s="7"/>
      <c r="PC184" s="7"/>
      <c r="PD184" s="7"/>
      <c r="PE184" s="7"/>
      <c r="PF184" s="7"/>
      <c r="PG184" s="7"/>
      <c r="PH184" s="7"/>
      <c r="PI184" s="7"/>
      <c r="PJ184" s="7"/>
      <c r="PK184" s="7"/>
      <c r="PL184" s="7"/>
      <c r="PM184" s="7"/>
      <c r="PN184" s="7"/>
      <c r="PO184" s="7"/>
      <c r="PP184" s="7"/>
      <c r="PQ184" s="7"/>
      <c r="PR184" s="7"/>
      <c r="PS184" s="7"/>
      <c r="PT184" s="7"/>
      <c r="PU184" s="7"/>
      <c r="PV184" s="7"/>
      <c r="PW184" s="7"/>
      <c r="PX184" s="7"/>
      <c r="PY184" s="7"/>
      <c r="PZ184" s="7"/>
      <c r="QA184" s="7"/>
      <c r="QB184" s="7"/>
      <c r="QC184" s="7"/>
      <c r="QD184" s="7"/>
      <c r="QE184" s="7"/>
      <c r="QF184" s="7"/>
      <c r="QG184" s="7"/>
      <c r="QH184" s="7"/>
      <c r="QI184" s="7"/>
      <c r="QJ184" s="7"/>
      <c r="QK184" s="7"/>
      <c r="QL184" s="7"/>
      <c r="QM184" s="7"/>
      <c r="QN184" s="7"/>
      <c r="QO184" s="7"/>
      <c r="QP184" s="7"/>
      <c r="QQ184" s="7"/>
      <c r="QR184" s="7"/>
      <c r="QS184" s="7"/>
      <c r="QT184" s="7"/>
      <c r="QU184" s="7"/>
      <c r="QV184" s="7"/>
      <c r="QW184" s="7"/>
      <c r="QX184" s="7"/>
      <c r="QY184" s="7"/>
      <c r="QZ184" s="7"/>
      <c r="RA184" s="7"/>
      <c r="RB184" s="7"/>
      <c r="RC184" s="7"/>
      <c r="RD184" s="7"/>
      <c r="RE184" s="7"/>
      <c r="RF184" s="7"/>
      <c r="RG184" s="7"/>
      <c r="RH184" s="7"/>
      <c r="RI184" s="7"/>
      <c r="RJ184" s="7"/>
      <c r="RK184" s="7"/>
      <c r="RL184" s="7"/>
      <c r="RM184" s="7"/>
      <c r="RN184" s="7"/>
      <c r="RO184" s="7"/>
      <c r="RP184" s="7"/>
      <c r="RQ184" s="7"/>
      <c r="RR184" s="7"/>
      <c r="RS184" s="7"/>
      <c r="RT184" s="7"/>
      <c r="RU184" s="7"/>
      <c r="RV184" s="7"/>
      <c r="RW184" s="7"/>
      <c r="RX184" s="7"/>
      <c r="RY184" s="7"/>
      <c r="RZ184" s="7"/>
      <c r="SA184" s="7"/>
      <c r="SB184" s="7"/>
      <c r="SC184" s="7"/>
      <c r="SD184" s="7"/>
      <c r="SE184" s="7"/>
      <c r="SF184" s="7"/>
      <c r="SG184" s="7"/>
      <c r="SH184" s="7"/>
      <c r="SI184" s="7"/>
      <c r="SJ184" s="7"/>
      <c r="SK184" s="7"/>
      <c r="SL184" s="7"/>
      <c r="SM184" s="7"/>
      <c r="SN184" s="7"/>
      <c r="SO184" s="7"/>
      <c r="SP184" s="7"/>
      <c r="SQ184" s="7"/>
      <c r="SR184" s="7"/>
      <c r="SS184" s="7"/>
      <c r="ST184" s="7"/>
      <c r="SU184" s="7"/>
      <c r="SV184" s="7"/>
      <c r="SW184" s="7"/>
      <c r="SX184" s="7"/>
      <c r="SY184" s="7"/>
      <c r="SZ184" s="7"/>
      <c r="TA184" s="7"/>
      <c r="TB184" s="7"/>
      <c r="TC184" s="7"/>
      <c r="TD184" s="7"/>
      <c r="TE184" s="7"/>
      <c r="TF184" s="7"/>
      <c r="TG184" s="7"/>
      <c r="TH184" s="7"/>
      <c r="TI184" s="7"/>
      <c r="TJ184" s="7"/>
      <c r="TK184" s="7"/>
      <c r="TL184" s="7"/>
      <c r="TM184" s="7"/>
      <c r="TN184" s="7"/>
      <c r="TO184" s="7"/>
      <c r="TP184" s="7"/>
      <c r="TQ184" s="7"/>
      <c r="TR184" s="7"/>
      <c r="TS184" s="7"/>
      <c r="TT184" s="7"/>
      <c r="TU184" s="7"/>
      <c r="TV184" s="7"/>
      <c r="TW184" s="7"/>
      <c r="TX184" s="7"/>
      <c r="TY184" s="7"/>
      <c r="TZ184" s="7"/>
      <c r="UA184" s="7"/>
      <c r="UB184" s="7"/>
      <c r="UC184" s="7"/>
      <c r="UD184" s="7"/>
      <c r="UE184" s="7"/>
      <c r="UF184" s="7"/>
      <c r="UG184" s="7"/>
      <c r="UH184" s="7"/>
      <c r="UI184" s="7"/>
      <c r="UJ184" s="7"/>
      <c r="UK184" s="7"/>
      <c r="UL184" s="7"/>
      <c r="UM184" s="7"/>
      <c r="UN184" s="7"/>
      <c r="UO184" s="7"/>
      <c r="UP184" s="7"/>
      <c r="UQ184" s="7"/>
      <c r="UR184" s="7"/>
      <c r="US184" s="7"/>
      <c r="UT184" s="7"/>
      <c r="UU184" s="7"/>
      <c r="UV184" s="7"/>
      <c r="UW184" s="7"/>
      <c r="UX184" s="7"/>
      <c r="UY184" s="7"/>
      <c r="UZ184" s="7"/>
      <c r="VA184" s="7"/>
      <c r="VB184" s="7"/>
      <c r="VC184" s="7"/>
      <c r="VD184" s="7"/>
      <c r="VE184" s="7"/>
      <c r="VF184" s="7"/>
      <c r="VG184" s="7"/>
      <c r="VH184" s="7"/>
      <c r="VI184" s="7"/>
      <c r="VJ184" s="7"/>
      <c r="VK184" s="7"/>
      <c r="VL184" s="7"/>
      <c r="VM184" s="7"/>
      <c r="VN184" s="7"/>
      <c r="VO184" s="7"/>
      <c r="VP184" s="7"/>
      <c r="VQ184" s="7"/>
      <c r="VR184" s="7"/>
      <c r="VS184" s="7"/>
      <c r="VT184" s="7"/>
      <c r="VU184" s="7"/>
      <c r="VV184" s="7"/>
      <c r="VW184" s="7"/>
      <c r="VX184" s="7"/>
      <c r="VY184" s="7"/>
      <c r="VZ184" s="7"/>
      <c r="WA184" s="7"/>
      <c r="WB184" s="7"/>
      <c r="WC184" s="7"/>
      <c r="WD184" s="7"/>
      <c r="WE184" s="7"/>
      <c r="WF184" s="7"/>
      <c r="WG184" s="7"/>
      <c r="WH184" s="7"/>
      <c r="WI184" s="7"/>
      <c r="WJ184" s="7"/>
      <c r="WK184" s="7"/>
      <c r="WL184" s="7"/>
      <c r="WM184" s="7"/>
      <c r="WN184" s="7"/>
      <c r="WO184" s="7"/>
      <c r="WP184" s="7"/>
      <c r="WQ184" s="7"/>
      <c r="WR184" s="7"/>
      <c r="WS184" s="7"/>
      <c r="WT184" s="7"/>
      <c r="WU184" s="7"/>
      <c r="WV184" s="7"/>
      <c r="WW184" s="7"/>
      <c r="WX184" s="7"/>
      <c r="WY184" s="7"/>
      <c r="WZ184" s="7"/>
      <c r="XA184" s="7"/>
      <c r="XB184" s="7"/>
      <c r="XC184" s="7"/>
      <c r="XD184" s="7"/>
      <c r="XE184" s="7"/>
      <c r="XF184" s="7"/>
      <c r="XG184" s="7"/>
      <c r="XH184" s="7"/>
      <c r="XI184" s="7"/>
      <c r="XJ184" s="7"/>
      <c r="XK184" s="7"/>
      <c r="XL184" s="7"/>
      <c r="XM184" s="7"/>
      <c r="XN184" s="7"/>
      <c r="XO184" s="7"/>
      <c r="XP184" s="7"/>
      <c r="XQ184" s="7"/>
      <c r="XR184" s="7"/>
      <c r="XS184" s="7"/>
      <c r="XT184" s="7"/>
      <c r="XU184" s="7"/>
      <c r="XV184" s="7"/>
      <c r="XW184" s="7"/>
      <c r="XX184" s="7"/>
      <c r="XY184" s="7"/>
      <c r="XZ184" s="7"/>
      <c r="YA184" s="7"/>
      <c r="YB184" s="7"/>
      <c r="YC184" s="7"/>
      <c r="YD184" s="7"/>
      <c r="YE184" s="7"/>
      <c r="YF184" s="7"/>
      <c r="YG184" s="7"/>
      <c r="YH184" s="7"/>
      <c r="YI184" s="7"/>
      <c r="YJ184" s="7"/>
      <c r="YK184" s="7"/>
      <c r="YL184" s="7"/>
      <c r="YM184" s="7"/>
      <c r="YN184" s="7"/>
      <c r="YO184" s="7"/>
      <c r="YP184" s="7"/>
      <c r="YQ184" s="7"/>
      <c r="YR184" s="7"/>
      <c r="YS184" s="7"/>
      <c r="YT184" s="7"/>
      <c r="YU184" s="7"/>
      <c r="YV184" s="7"/>
      <c r="YW184" s="7"/>
      <c r="YX184" s="7"/>
      <c r="YY184" s="7"/>
      <c r="YZ184" s="7"/>
      <c r="ZA184" s="7"/>
      <c r="ZB184" s="7"/>
      <c r="ZC184" s="7"/>
      <c r="ZD184" s="7"/>
      <c r="ZE184" s="7"/>
      <c r="ZF184" s="7"/>
      <c r="ZG184" s="7"/>
      <c r="ZH184" s="7"/>
      <c r="ZI184" s="7"/>
      <c r="ZJ184" s="7"/>
      <c r="ZK184" s="7"/>
      <c r="ZL184" s="7"/>
      <c r="ZM184" s="7"/>
      <c r="ZN184" s="7"/>
      <c r="ZO184" s="7"/>
      <c r="ZP184" s="7"/>
      <c r="ZQ184" s="7"/>
      <c r="ZR184" s="7"/>
      <c r="ZS184" s="7"/>
      <c r="ZT184" s="7"/>
      <c r="ZU184" s="7"/>
      <c r="ZV184" s="7"/>
      <c r="ZW184" s="7"/>
      <c r="ZX184" s="7"/>
      <c r="ZY184" s="7"/>
      <c r="ZZ184" s="7"/>
      <c r="AAA184" s="7"/>
      <c r="AAB184" s="7"/>
      <c r="AAC184" s="7"/>
      <c r="AAD184" s="7"/>
      <c r="AAE184" s="7"/>
      <c r="AAF184" s="7"/>
      <c r="AAG184" s="7"/>
      <c r="AAH184" s="7"/>
      <c r="AAI184" s="7"/>
      <c r="AAJ184" s="7"/>
      <c r="AAK184" s="7"/>
      <c r="AAL184" s="7"/>
      <c r="AAM184" s="7"/>
      <c r="AAN184" s="7"/>
      <c r="AAO184" s="7"/>
      <c r="AAP184" s="7"/>
      <c r="AAQ184" s="7"/>
      <c r="AAR184" s="7"/>
      <c r="AAS184" s="7"/>
      <c r="AAT184" s="7"/>
      <c r="AAU184" s="7"/>
      <c r="AAV184" s="7"/>
      <c r="AAW184" s="7"/>
      <c r="AAX184" s="7"/>
      <c r="AAY184" s="7"/>
      <c r="AAZ184" s="7"/>
      <c r="ABA184" s="7"/>
      <c r="ABB184" s="7"/>
      <c r="ABC184" s="7"/>
      <c r="ABD184" s="7"/>
      <c r="ABE184" s="7"/>
      <c r="ABF184" s="7"/>
      <c r="ABG184" s="7"/>
      <c r="ABH184" s="7"/>
      <c r="ABI184" s="7"/>
      <c r="ABJ184" s="7"/>
      <c r="ABK184" s="7"/>
      <c r="ABL184" s="7"/>
      <c r="ABM184" s="7"/>
      <c r="ABN184" s="7"/>
      <c r="ABO184" s="7"/>
      <c r="ABP184" s="7"/>
      <c r="ABQ184" s="7"/>
      <c r="ABR184" s="7"/>
      <c r="ABS184" s="7"/>
      <c r="ABT184" s="7"/>
      <c r="ABU184" s="7"/>
      <c r="ABV184" s="7"/>
      <c r="ABW184" s="7"/>
      <c r="ABX184" s="7"/>
      <c r="ABY184" s="7"/>
      <c r="ABZ184" s="7"/>
      <c r="ACA184" s="7"/>
      <c r="ACB184" s="7"/>
      <c r="ACC184" s="7"/>
      <c r="ACD184" s="7"/>
      <c r="ACE184" s="7"/>
      <c r="ACF184" s="7"/>
      <c r="ACG184" s="7"/>
      <c r="ACH184" s="7"/>
      <c r="ACI184" s="7"/>
      <c r="ACJ184" s="7"/>
      <c r="ACK184" s="7"/>
      <c r="ACL184" s="7"/>
      <c r="ACM184" s="7"/>
      <c r="ACN184" s="7"/>
      <c r="ACO184" s="7"/>
      <c r="ACP184" s="7"/>
      <c r="ACQ184" s="7"/>
      <c r="ACR184" s="7"/>
      <c r="ACS184" s="7"/>
      <c r="ACT184" s="7"/>
      <c r="ACU184" s="7"/>
      <c r="ACV184" s="7"/>
      <c r="ACW184" s="7"/>
      <c r="ACX184" s="7"/>
      <c r="ACY184" s="7"/>
      <c r="ACZ184" s="7"/>
      <c r="ADA184" s="7"/>
      <c r="ADB184" s="7"/>
      <c r="ADC184" s="7"/>
      <c r="ADD184" s="7"/>
      <c r="ADE184" s="7"/>
      <c r="ADF184" s="7"/>
      <c r="ADG184" s="7"/>
      <c r="ADH184" s="7"/>
      <c r="ADI184" s="7"/>
      <c r="ADJ184" s="7"/>
      <c r="ADK184" s="7"/>
      <c r="ADL184" s="7"/>
      <c r="ADM184" s="7"/>
      <c r="ADN184" s="7"/>
      <c r="ADO184" s="7"/>
      <c r="ADP184" s="7"/>
      <c r="ADQ184" s="7"/>
      <c r="ADR184" s="7"/>
      <c r="ADS184" s="7"/>
      <c r="ADT184" s="7"/>
      <c r="ADU184" s="7"/>
      <c r="ADV184" s="7"/>
      <c r="ADW184" s="7"/>
      <c r="ADX184" s="7"/>
      <c r="ADY184" s="7"/>
      <c r="ADZ184" s="7"/>
      <c r="AEA184" s="7"/>
      <c r="AEB184" s="7"/>
      <c r="AEC184" s="7"/>
      <c r="AED184" s="7"/>
      <c r="AEE184" s="7"/>
      <c r="AEF184" s="7"/>
      <c r="AEG184" s="7"/>
      <c r="AEH184" s="7"/>
      <c r="AEI184" s="7"/>
      <c r="AEJ184" s="7"/>
      <c r="AEK184" s="7"/>
      <c r="AEL184" s="7"/>
      <c r="AEM184" s="7"/>
      <c r="AEN184" s="7"/>
      <c r="AEO184" s="7"/>
      <c r="AEP184" s="7"/>
      <c r="AEQ184" s="7"/>
      <c r="AER184" s="7"/>
      <c r="AES184" s="7"/>
      <c r="AET184" s="7"/>
      <c r="AEU184" s="7"/>
      <c r="AEV184" s="7"/>
      <c r="AEW184" s="7"/>
      <c r="AEX184" s="7"/>
      <c r="AEY184" s="7"/>
      <c r="AEZ184" s="7"/>
      <c r="AFA184" s="7"/>
      <c r="AFB184" s="7"/>
      <c r="AFC184" s="7"/>
      <c r="AFD184" s="7"/>
      <c r="AFE184" s="7"/>
      <c r="AFF184" s="7"/>
      <c r="AFG184" s="7"/>
      <c r="AFH184" s="7"/>
      <c r="AFI184" s="7"/>
      <c r="AFJ184" s="7"/>
      <c r="AFK184" s="7"/>
      <c r="AFL184" s="7"/>
      <c r="AFM184" s="7"/>
      <c r="AFN184" s="7"/>
      <c r="AFO184" s="7"/>
      <c r="AFP184" s="7"/>
      <c r="AFQ184" s="7"/>
      <c r="AFR184" s="7"/>
      <c r="AFS184" s="7"/>
      <c r="AFT184" s="7"/>
      <c r="AFU184" s="7"/>
      <c r="AFV184" s="7"/>
      <c r="AFW184" s="7"/>
      <c r="AFX184" s="7"/>
      <c r="AFY184" s="7"/>
      <c r="AFZ184" s="7"/>
      <c r="AGA184" s="7"/>
      <c r="AGB184" s="7"/>
      <c r="AGC184" s="7"/>
      <c r="AGD184" s="7"/>
      <c r="AGE184" s="7"/>
      <c r="AGF184" s="7"/>
      <c r="AGG184" s="7"/>
      <c r="AGH184" s="7"/>
      <c r="AGI184" s="7"/>
      <c r="AGJ184" s="7"/>
      <c r="AGK184" s="7"/>
      <c r="AGL184" s="7"/>
      <c r="AGM184" s="7"/>
      <c r="AGN184" s="7"/>
      <c r="AGO184" s="7"/>
      <c r="AGP184" s="7"/>
      <c r="AGQ184" s="7"/>
      <c r="AGR184" s="7"/>
      <c r="AGS184" s="7"/>
      <c r="AGT184" s="7"/>
      <c r="AGU184" s="7"/>
      <c r="AGV184" s="7"/>
      <c r="AGW184" s="7"/>
      <c r="AGX184" s="7"/>
      <c r="AGY184" s="7"/>
      <c r="AGZ184" s="7"/>
      <c r="AHA184" s="7"/>
      <c r="AHB184" s="7"/>
      <c r="AHC184" s="7"/>
      <c r="AHD184" s="7"/>
      <c r="AHE184" s="7"/>
      <c r="AHF184" s="7"/>
      <c r="AHG184" s="7"/>
      <c r="AHH184" s="7"/>
      <c r="AHI184" s="7"/>
      <c r="AHJ184" s="7"/>
      <c r="AHK184" s="7"/>
      <c r="AHL184" s="7"/>
      <c r="AHM184" s="7"/>
      <c r="AHN184" s="7"/>
      <c r="AHO184" s="7"/>
      <c r="AHP184" s="7"/>
      <c r="AHQ184" s="7"/>
      <c r="AHR184" s="7"/>
      <c r="AHS184" s="7"/>
      <c r="AHT184" s="7"/>
      <c r="AHU184" s="7"/>
      <c r="AHV184" s="7"/>
      <c r="AHW184" s="7"/>
      <c r="AHX184" s="7"/>
      <c r="AHY184" s="7"/>
      <c r="AHZ184" s="7"/>
      <c r="AIA184" s="7"/>
      <c r="AIB184" s="7"/>
      <c r="AIC184" s="7"/>
      <c r="AID184" s="7"/>
      <c r="AIE184" s="7"/>
      <c r="AIF184" s="7"/>
      <c r="AIG184" s="7"/>
      <c r="AIH184" s="7"/>
      <c r="AII184" s="7"/>
      <c r="AIJ184" s="7"/>
      <c r="AIK184" s="7"/>
      <c r="AIL184" s="7"/>
      <c r="AIM184" s="7"/>
      <c r="AIN184" s="7"/>
      <c r="AIO184" s="7"/>
      <c r="AIP184" s="7"/>
      <c r="AIQ184" s="7"/>
      <c r="AIR184" s="7"/>
      <c r="AIS184" s="7"/>
      <c r="AIT184" s="7"/>
      <c r="AIU184" s="7"/>
      <c r="AIV184" s="7"/>
      <c r="AIW184" s="7"/>
      <c r="AIX184" s="7"/>
      <c r="AIY184" s="7"/>
      <c r="AIZ184" s="7"/>
      <c r="AJA184" s="7"/>
      <c r="AJB184" s="7"/>
      <c r="AJC184" s="7"/>
      <c r="AJD184" s="7"/>
      <c r="AJE184" s="7"/>
      <c r="AJF184" s="7"/>
      <c r="AJG184" s="7"/>
      <c r="AJH184" s="7"/>
      <c r="AJI184" s="7"/>
      <c r="AJJ184" s="7"/>
      <c r="AJK184" s="7"/>
      <c r="AJL184" s="7"/>
      <c r="AJM184" s="7"/>
      <c r="AJN184" s="7"/>
      <c r="AJO184" s="7"/>
      <c r="AJP184" s="7"/>
      <c r="AJQ184" s="7"/>
      <c r="AJR184" s="7"/>
      <c r="AJS184" s="7"/>
      <c r="AJT184" s="7"/>
      <c r="AJU184" s="7"/>
      <c r="AJV184" s="7"/>
      <c r="AJW184" s="7"/>
      <c r="AJX184" s="7"/>
      <c r="AJY184" s="7"/>
      <c r="AJZ184" s="7"/>
      <c r="AKA184" s="7"/>
      <c r="AKB184" s="7"/>
      <c r="AKC184" s="7"/>
      <c r="AKD184" s="7"/>
      <c r="AKE184" s="7"/>
      <c r="AKF184" s="7"/>
      <c r="AKG184" s="7"/>
      <c r="AKH184" s="7"/>
      <c r="AKI184" s="7"/>
      <c r="AKJ184" s="7"/>
      <c r="AKK184" s="7"/>
      <c r="AKL184" s="7"/>
      <c r="AKM184" s="7"/>
      <c r="AKN184" s="7"/>
      <c r="AKO184" s="7"/>
      <c r="AKP184" s="7"/>
      <c r="AKQ184" s="7"/>
      <c r="AKR184" s="7"/>
      <c r="AKS184" s="7"/>
      <c r="AKT184" s="7"/>
      <c r="AKU184" s="7"/>
      <c r="AKV184" s="7"/>
      <c r="AKW184" s="7"/>
      <c r="AKX184" s="7"/>
      <c r="AKY184" s="7"/>
      <c r="AKZ184" s="7"/>
      <c r="ALA184" s="7"/>
      <c r="ALB184" s="7"/>
      <c r="ALC184" s="7"/>
      <c r="ALD184" s="7"/>
      <c r="ALE184" s="7"/>
      <c r="ALF184" s="7"/>
      <c r="ALG184" s="7"/>
      <c r="ALH184" s="7"/>
      <c r="ALI184" s="7"/>
      <c r="ALJ184" s="7"/>
      <c r="ALK184" s="7"/>
      <c r="ALL184" s="7"/>
      <c r="ALM184" s="7"/>
      <c r="ALN184" s="7"/>
      <c r="ALO184" s="7"/>
      <c r="ALP184" s="7"/>
      <c r="ALQ184" s="7"/>
      <c r="ALR184" s="7"/>
      <c r="ALS184" s="7"/>
      <c r="ALT184" s="7"/>
      <c r="ALU184" s="7"/>
      <c r="ALV184" s="7"/>
      <c r="ALW184" s="7"/>
      <c r="ALX184" s="7"/>
      <c r="ALY184" s="7"/>
      <c r="ALZ184" s="7"/>
      <c r="AMA184" s="7"/>
      <c r="AMB184" s="7"/>
      <c r="AMC184" s="7"/>
      <c r="AMD184" s="7"/>
    </row>
    <row r="185" spans="1:1018" x14ac:dyDescent="0.25">
      <c r="A185" s="37" t="s">
        <v>119</v>
      </c>
      <c r="B185" s="9" t="s">
        <v>105</v>
      </c>
      <c r="C185" s="10">
        <v>2.1000000000000001E-2</v>
      </c>
      <c r="D185" s="10">
        <v>2.1000000000000001E-2</v>
      </c>
      <c r="E185" s="9" t="s">
        <v>120</v>
      </c>
      <c r="F185" s="10">
        <f>0.005-0.001</f>
        <v>4.0000000000000001E-3</v>
      </c>
      <c r="G185" s="21" t="s">
        <v>10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  <c r="MB185" s="7"/>
      <c r="MC185" s="7"/>
      <c r="MD185" s="7"/>
      <c r="ME185" s="7"/>
      <c r="MF185" s="7"/>
      <c r="MG185" s="7"/>
      <c r="MH185" s="7"/>
      <c r="MI185" s="7"/>
      <c r="MJ185" s="7"/>
      <c r="MK185" s="7"/>
      <c r="ML185" s="7"/>
      <c r="MM185" s="7"/>
      <c r="MN185" s="7"/>
      <c r="MO185" s="7"/>
      <c r="MP185" s="7"/>
      <c r="MQ185" s="7"/>
      <c r="MR185" s="7"/>
      <c r="MS185" s="7"/>
      <c r="MT185" s="7"/>
      <c r="MU185" s="7"/>
      <c r="MV185" s="7"/>
      <c r="MW185" s="7"/>
      <c r="MX185" s="7"/>
      <c r="MY185" s="7"/>
      <c r="MZ185" s="7"/>
      <c r="NA185" s="7"/>
      <c r="NB185" s="7"/>
      <c r="NC185" s="7"/>
      <c r="ND185" s="7"/>
      <c r="NE185" s="7"/>
      <c r="NF185" s="7"/>
      <c r="NG185" s="7"/>
      <c r="NH185" s="7"/>
      <c r="NI185" s="7"/>
      <c r="NJ185" s="7"/>
      <c r="NK185" s="7"/>
      <c r="NL185" s="7"/>
      <c r="NM185" s="7"/>
      <c r="NN185" s="7"/>
      <c r="NO185" s="7"/>
      <c r="NP185" s="7"/>
      <c r="NQ185" s="7"/>
      <c r="NR185" s="7"/>
      <c r="NS185" s="7"/>
      <c r="NT185" s="7"/>
      <c r="NU185" s="7"/>
      <c r="NV185" s="7"/>
      <c r="NW185" s="7"/>
      <c r="NX185" s="7"/>
      <c r="NY185" s="7"/>
      <c r="NZ185" s="7"/>
      <c r="OA185" s="7"/>
      <c r="OB185" s="7"/>
      <c r="OC185" s="7"/>
      <c r="OD185" s="7"/>
      <c r="OE185" s="7"/>
      <c r="OF185" s="7"/>
      <c r="OG185" s="7"/>
      <c r="OH185" s="7"/>
      <c r="OI185" s="7"/>
      <c r="OJ185" s="7"/>
      <c r="OK185" s="7"/>
      <c r="OL185" s="7"/>
      <c r="OM185" s="7"/>
      <c r="ON185" s="7"/>
      <c r="OO185" s="7"/>
      <c r="OP185" s="7"/>
      <c r="OQ185" s="7"/>
      <c r="OR185" s="7"/>
      <c r="OS185" s="7"/>
      <c r="OT185" s="7"/>
      <c r="OU185" s="7"/>
      <c r="OV185" s="7"/>
      <c r="OW185" s="7"/>
      <c r="OX185" s="7"/>
      <c r="OY185" s="7"/>
      <c r="OZ185" s="7"/>
      <c r="PA185" s="7"/>
      <c r="PB185" s="7"/>
      <c r="PC185" s="7"/>
      <c r="PD185" s="7"/>
      <c r="PE185" s="7"/>
      <c r="PF185" s="7"/>
      <c r="PG185" s="7"/>
      <c r="PH185" s="7"/>
      <c r="PI185" s="7"/>
      <c r="PJ185" s="7"/>
      <c r="PK185" s="7"/>
      <c r="PL185" s="7"/>
      <c r="PM185" s="7"/>
      <c r="PN185" s="7"/>
      <c r="PO185" s="7"/>
      <c r="PP185" s="7"/>
      <c r="PQ185" s="7"/>
      <c r="PR185" s="7"/>
      <c r="PS185" s="7"/>
      <c r="PT185" s="7"/>
      <c r="PU185" s="7"/>
      <c r="PV185" s="7"/>
      <c r="PW185" s="7"/>
      <c r="PX185" s="7"/>
      <c r="PY185" s="7"/>
      <c r="PZ185" s="7"/>
      <c r="QA185" s="7"/>
      <c r="QB185" s="7"/>
      <c r="QC185" s="7"/>
      <c r="QD185" s="7"/>
      <c r="QE185" s="7"/>
      <c r="QF185" s="7"/>
      <c r="QG185" s="7"/>
      <c r="QH185" s="7"/>
      <c r="QI185" s="7"/>
      <c r="QJ185" s="7"/>
      <c r="QK185" s="7"/>
      <c r="QL185" s="7"/>
      <c r="QM185" s="7"/>
      <c r="QN185" s="7"/>
      <c r="QO185" s="7"/>
      <c r="QP185" s="7"/>
      <c r="QQ185" s="7"/>
      <c r="QR185" s="7"/>
      <c r="QS185" s="7"/>
      <c r="QT185" s="7"/>
      <c r="QU185" s="7"/>
      <c r="QV185" s="7"/>
      <c r="QW185" s="7"/>
      <c r="QX185" s="7"/>
      <c r="QY185" s="7"/>
      <c r="QZ185" s="7"/>
      <c r="RA185" s="7"/>
      <c r="RB185" s="7"/>
      <c r="RC185" s="7"/>
      <c r="RD185" s="7"/>
      <c r="RE185" s="7"/>
      <c r="RF185" s="7"/>
      <c r="RG185" s="7"/>
      <c r="RH185" s="7"/>
      <c r="RI185" s="7"/>
      <c r="RJ185" s="7"/>
      <c r="RK185" s="7"/>
      <c r="RL185" s="7"/>
      <c r="RM185" s="7"/>
      <c r="RN185" s="7"/>
      <c r="RO185" s="7"/>
      <c r="RP185" s="7"/>
      <c r="RQ185" s="7"/>
      <c r="RR185" s="7"/>
      <c r="RS185" s="7"/>
      <c r="RT185" s="7"/>
      <c r="RU185" s="7"/>
      <c r="RV185" s="7"/>
      <c r="RW185" s="7"/>
      <c r="RX185" s="7"/>
      <c r="RY185" s="7"/>
      <c r="RZ185" s="7"/>
      <c r="SA185" s="7"/>
      <c r="SB185" s="7"/>
      <c r="SC185" s="7"/>
      <c r="SD185" s="7"/>
      <c r="SE185" s="7"/>
      <c r="SF185" s="7"/>
      <c r="SG185" s="7"/>
      <c r="SH185" s="7"/>
      <c r="SI185" s="7"/>
      <c r="SJ185" s="7"/>
      <c r="SK185" s="7"/>
      <c r="SL185" s="7"/>
      <c r="SM185" s="7"/>
      <c r="SN185" s="7"/>
      <c r="SO185" s="7"/>
      <c r="SP185" s="7"/>
      <c r="SQ185" s="7"/>
      <c r="SR185" s="7"/>
      <c r="SS185" s="7"/>
      <c r="ST185" s="7"/>
      <c r="SU185" s="7"/>
      <c r="SV185" s="7"/>
      <c r="SW185" s="7"/>
      <c r="SX185" s="7"/>
      <c r="SY185" s="7"/>
      <c r="SZ185" s="7"/>
      <c r="TA185" s="7"/>
      <c r="TB185" s="7"/>
      <c r="TC185" s="7"/>
      <c r="TD185" s="7"/>
      <c r="TE185" s="7"/>
      <c r="TF185" s="7"/>
      <c r="TG185" s="7"/>
      <c r="TH185" s="7"/>
      <c r="TI185" s="7"/>
      <c r="TJ185" s="7"/>
      <c r="TK185" s="7"/>
      <c r="TL185" s="7"/>
      <c r="TM185" s="7"/>
      <c r="TN185" s="7"/>
      <c r="TO185" s="7"/>
      <c r="TP185" s="7"/>
      <c r="TQ185" s="7"/>
      <c r="TR185" s="7"/>
      <c r="TS185" s="7"/>
      <c r="TT185" s="7"/>
      <c r="TU185" s="7"/>
      <c r="TV185" s="7"/>
      <c r="TW185" s="7"/>
      <c r="TX185" s="7"/>
      <c r="TY185" s="7"/>
      <c r="TZ185" s="7"/>
      <c r="UA185" s="7"/>
      <c r="UB185" s="7"/>
      <c r="UC185" s="7"/>
      <c r="UD185" s="7"/>
      <c r="UE185" s="7"/>
      <c r="UF185" s="7"/>
      <c r="UG185" s="7"/>
      <c r="UH185" s="7"/>
      <c r="UI185" s="7"/>
      <c r="UJ185" s="7"/>
      <c r="UK185" s="7"/>
      <c r="UL185" s="7"/>
      <c r="UM185" s="7"/>
      <c r="UN185" s="7"/>
      <c r="UO185" s="7"/>
      <c r="UP185" s="7"/>
      <c r="UQ185" s="7"/>
      <c r="UR185" s="7"/>
      <c r="US185" s="7"/>
      <c r="UT185" s="7"/>
      <c r="UU185" s="7"/>
      <c r="UV185" s="7"/>
      <c r="UW185" s="7"/>
      <c r="UX185" s="7"/>
      <c r="UY185" s="7"/>
      <c r="UZ185" s="7"/>
      <c r="VA185" s="7"/>
      <c r="VB185" s="7"/>
      <c r="VC185" s="7"/>
      <c r="VD185" s="7"/>
      <c r="VE185" s="7"/>
      <c r="VF185" s="7"/>
      <c r="VG185" s="7"/>
      <c r="VH185" s="7"/>
      <c r="VI185" s="7"/>
      <c r="VJ185" s="7"/>
      <c r="VK185" s="7"/>
      <c r="VL185" s="7"/>
      <c r="VM185" s="7"/>
      <c r="VN185" s="7"/>
      <c r="VO185" s="7"/>
      <c r="VP185" s="7"/>
      <c r="VQ185" s="7"/>
      <c r="VR185" s="7"/>
      <c r="VS185" s="7"/>
      <c r="VT185" s="7"/>
      <c r="VU185" s="7"/>
      <c r="VV185" s="7"/>
      <c r="VW185" s="7"/>
      <c r="VX185" s="7"/>
      <c r="VY185" s="7"/>
      <c r="VZ185" s="7"/>
      <c r="WA185" s="7"/>
      <c r="WB185" s="7"/>
      <c r="WC185" s="7"/>
      <c r="WD185" s="7"/>
      <c r="WE185" s="7"/>
      <c r="WF185" s="7"/>
      <c r="WG185" s="7"/>
      <c r="WH185" s="7"/>
      <c r="WI185" s="7"/>
      <c r="WJ185" s="7"/>
      <c r="WK185" s="7"/>
      <c r="WL185" s="7"/>
      <c r="WM185" s="7"/>
      <c r="WN185" s="7"/>
      <c r="WO185" s="7"/>
      <c r="WP185" s="7"/>
      <c r="WQ185" s="7"/>
      <c r="WR185" s="7"/>
      <c r="WS185" s="7"/>
      <c r="WT185" s="7"/>
      <c r="WU185" s="7"/>
      <c r="WV185" s="7"/>
      <c r="WW185" s="7"/>
      <c r="WX185" s="7"/>
      <c r="WY185" s="7"/>
      <c r="WZ185" s="7"/>
      <c r="XA185" s="7"/>
      <c r="XB185" s="7"/>
      <c r="XC185" s="7"/>
      <c r="XD185" s="7"/>
      <c r="XE185" s="7"/>
      <c r="XF185" s="7"/>
      <c r="XG185" s="7"/>
      <c r="XH185" s="7"/>
      <c r="XI185" s="7"/>
      <c r="XJ185" s="7"/>
      <c r="XK185" s="7"/>
      <c r="XL185" s="7"/>
      <c r="XM185" s="7"/>
      <c r="XN185" s="7"/>
      <c r="XO185" s="7"/>
      <c r="XP185" s="7"/>
      <c r="XQ185" s="7"/>
      <c r="XR185" s="7"/>
      <c r="XS185" s="7"/>
      <c r="XT185" s="7"/>
      <c r="XU185" s="7"/>
      <c r="XV185" s="7"/>
      <c r="XW185" s="7"/>
      <c r="XX185" s="7"/>
      <c r="XY185" s="7"/>
      <c r="XZ185" s="7"/>
      <c r="YA185" s="7"/>
      <c r="YB185" s="7"/>
      <c r="YC185" s="7"/>
      <c r="YD185" s="7"/>
      <c r="YE185" s="7"/>
      <c r="YF185" s="7"/>
      <c r="YG185" s="7"/>
      <c r="YH185" s="7"/>
      <c r="YI185" s="7"/>
      <c r="YJ185" s="7"/>
      <c r="YK185" s="7"/>
      <c r="YL185" s="7"/>
      <c r="YM185" s="7"/>
      <c r="YN185" s="7"/>
      <c r="YO185" s="7"/>
      <c r="YP185" s="7"/>
      <c r="YQ185" s="7"/>
      <c r="YR185" s="7"/>
      <c r="YS185" s="7"/>
      <c r="YT185" s="7"/>
      <c r="YU185" s="7"/>
      <c r="YV185" s="7"/>
      <c r="YW185" s="7"/>
      <c r="YX185" s="7"/>
      <c r="YY185" s="7"/>
      <c r="YZ185" s="7"/>
      <c r="ZA185" s="7"/>
      <c r="ZB185" s="7"/>
      <c r="ZC185" s="7"/>
      <c r="ZD185" s="7"/>
      <c r="ZE185" s="7"/>
      <c r="ZF185" s="7"/>
      <c r="ZG185" s="7"/>
      <c r="ZH185" s="7"/>
      <c r="ZI185" s="7"/>
      <c r="ZJ185" s="7"/>
      <c r="ZK185" s="7"/>
      <c r="ZL185" s="7"/>
      <c r="ZM185" s="7"/>
      <c r="ZN185" s="7"/>
      <c r="ZO185" s="7"/>
      <c r="ZP185" s="7"/>
      <c r="ZQ185" s="7"/>
      <c r="ZR185" s="7"/>
      <c r="ZS185" s="7"/>
      <c r="ZT185" s="7"/>
      <c r="ZU185" s="7"/>
      <c r="ZV185" s="7"/>
      <c r="ZW185" s="7"/>
      <c r="ZX185" s="7"/>
      <c r="ZY185" s="7"/>
      <c r="ZZ185" s="7"/>
      <c r="AAA185" s="7"/>
      <c r="AAB185" s="7"/>
      <c r="AAC185" s="7"/>
      <c r="AAD185" s="7"/>
      <c r="AAE185" s="7"/>
      <c r="AAF185" s="7"/>
      <c r="AAG185" s="7"/>
      <c r="AAH185" s="7"/>
      <c r="AAI185" s="7"/>
      <c r="AAJ185" s="7"/>
      <c r="AAK185" s="7"/>
      <c r="AAL185" s="7"/>
      <c r="AAM185" s="7"/>
      <c r="AAN185" s="7"/>
      <c r="AAO185" s="7"/>
      <c r="AAP185" s="7"/>
      <c r="AAQ185" s="7"/>
      <c r="AAR185" s="7"/>
      <c r="AAS185" s="7"/>
      <c r="AAT185" s="7"/>
      <c r="AAU185" s="7"/>
      <c r="AAV185" s="7"/>
      <c r="AAW185" s="7"/>
      <c r="AAX185" s="7"/>
      <c r="AAY185" s="7"/>
      <c r="AAZ185" s="7"/>
      <c r="ABA185" s="7"/>
      <c r="ABB185" s="7"/>
      <c r="ABC185" s="7"/>
      <c r="ABD185" s="7"/>
      <c r="ABE185" s="7"/>
      <c r="ABF185" s="7"/>
      <c r="ABG185" s="7"/>
      <c r="ABH185" s="7"/>
      <c r="ABI185" s="7"/>
      <c r="ABJ185" s="7"/>
      <c r="ABK185" s="7"/>
      <c r="ABL185" s="7"/>
      <c r="ABM185" s="7"/>
      <c r="ABN185" s="7"/>
      <c r="ABO185" s="7"/>
      <c r="ABP185" s="7"/>
      <c r="ABQ185" s="7"/>
      <c r="ABR185" s="7"/>
      <c r="ABS185" s="7"/>
      <c r="ABT185" s="7"/>
      <c r="ABU185" s="7"/>
      <c r="ABV185" s="7"/>
      <c r="ABW185" s="7"/>
      <c r="ABX185" s="7"/>
      <c r="ABY185" s="7"/>
      <c r="ABZ185" s="7"/>
      <c r="ACA185" s="7"/>
      <c r="ACB185" s="7"/>
      <c r="ACC185" s="7"/>
      <c r="ACD185" s="7"/>
      <c r="ACE185" s="7"/>
      <c r="ACF185" s="7"/>
      <c r="ACG185" s="7"/>
      <c r="ACH185" s="7"/>
      <c r="ACI185" s="7"/>
      <c r="ACJ185" s="7"/>
      <c r="ACK185" s="7"/>
      <c r="ACL185" s="7"/>
      <c r="ACM185" s="7"/>
      <c r="ACN185" s="7"/>
      <c r="ACO185" s="7"/>
      <c r="ACP185" s="7"/>
      <c r="ACQ185" s="7"/>
      <c r="ACR185" s="7"/>
      <c r="ACS185" s="7"/>
      <c r="ACT185" s="7"/>
      <c r="ACU185" s="7"/>
      <c r="ACV185" s="7"/>
      <c r="ACW185" s="7"/>
      <c r="ACX185" s="7"/>
      <c r="ACY185" s="7"/>
      <c r="ACZ185" s="7"/>
      <c r="ADA185" s="7"/>
      <c r="ADB185" s="7"/>
      <c r="ADC185" s="7"/>
      <c r="ADD185" s="7"/>
      <c r="ADE185" s="7"/>
      <c r="ADF185" s="7"/>
      <c r="ADG185" s="7"/>
      <c r="ADH185" s="7"/>
      <c r="ADI185" s="7"/>
      <c r="ADJ185" s="7"/>
      <c r="ADK185" s="7"/>
      <c r="ADL185" s="7"/>
      <c r="ADM185" s="7"/>
      <c r="ADN185" s="7"/>
      <c r="ADO185" s="7"/>
      <c r="ADP185" s="7"/>
      <c r="ADQ185" s="7"/>
      <c r="ADR185" s="7"/>
      <c r="ADS185" s="7"/>
      <c r="ADT185" s="7"/>
      <c r="ADU185" s="7"/>
      <c r="ADV185" s="7"/>
      <c r="ADW185" s="7"/>
      <c r="ADX185" s="7"/>
      <c r="ADY185" s="7"/>
      <c r="ADZ185" s="7"/>
      <c r="AEA185" s="7"/>
      <c r="AEB185" s="7"/>
      <c r="AEC185" s="7"/>
      <c r="AED185" s="7"/>
      <c r="AEE185" s="7"/>
      <c r="AEF185" s="7"/>
      <c r="AEG185" s="7"/>
      <c r="AEH185" s="7"/>
      <c r="AEI185" s="7"/>
      <c r="AEJ185" s="7"/>
      <c r="AEK185" s="7"/>
      <c r="AEL185" s="7"/>
      <c r="AEM185" s="7"/>
      <c r="AEN185" s="7"/>
      <c r="AEO185" s="7"/>
      <c r="AEP185" s="7"/>
      <c r="AEQ185" s="7"/>
      <c r="AER185" s="7"/>
      <c r="AES185" s="7"/>
      <c r="AET185" s="7"/>
      <c r="AEU185" s="7"/>
      <c r="AEV185" s="7"/>
      <c r="AEW185" s="7"/>
      <c r="AEX185" s="7"/>
      <c r="AEY185" s="7"/>
      <c r="AEZ185" s="7"/>
      <c r="AFA185" s="7"/>
      <c r="AFB185" s="7"/>
      <c r="AFC185" s="7"/>
      <c r="AFD185" s="7"/>
      <c r="AFE185" s="7"/>
      <c r="AFF185" s="7"/>
      <c r="AFG185" s="7"/>
      <c r="AFH185" s="7"/>
      <c r="AFI185" s="7"/>
      <c r="AFJ185" s="7"/>
      <c r="AFK185" s="7"/>
      <c r="AFL185" s="7"/>
      <c r="AFM185" s="7"/>
      <c r="AFN185" s="7"/>
      <c r="AFO185" s="7"/>
      <c r="AFP185" s="7"/>
      <c r="AFQ185" s="7"/>
      <c r="AFR185" s="7"/>
      <c r="AFS185" s="7"/>
      <c r="AFT185" s="7"/>
      <c r="AFU185" s="7"/>
      <c r="AFV185" s="7"/>
      <c r="AFW185" s="7"/>
      <c r="AFX185" s="7"/>
      <c r="AFY185" s="7"/>
      <c r="AFZ185" s="7"/>
      <c r="AGA185" s="7"/>
      <c r="AGB185" s="7"/>
      <c r="AGC185" s="7"/>
      <c r="AGD185" s="7"/>
      <c r="AGE185" s="7"/>
      <c r="AGF185" s="7"/>
      <c r="AGG185" s="7"/>
      <c r="AGH185" s="7"/>
      <c r="AGI185" s="7"/>
      <c r="AGJ185" s="7"/>
      <c r="AGK185" s="7"/>
      <c r="AGL185" s="7"/>
      <c r="AGM185" s="7"/>
      <c r="AGN185" s="7"/>
      <c r="AGO185" s="7"/>
      <c r="AGP185" s="7"/>
      <c r="AGQ185" s="7"/>
      <c r="AGR185" s="7"/>
      <c r="AGS185" s="7"/>
      <c r="AGT185" s="7"/>
      <c r="AGU185" s="7"/>
      <c r="AGV185" s="7"/>
      <c r="AGW185" s="7"/>
      <c r="AGX185" s="7"/>
      <c r="AGY185" s="7"/>
      <c r="AGZ185" s="7"/>
      <c r="AHA185" s="7"/>
      <c r="AHB185" s="7"/>
      <c r="AHC185" s="7"/>
      <c r="AHD185" s="7"/>
      <c r="AHE185" s="7"/>
      <c r="AHF185" s="7"/>
      <c r="AHG185" s="7"/>
      <c r="AHH185" s="7"/>
      <c r="AHI185" s="7"/>
      <c r="AHJ185" s="7"/>
      <c r="AHK185" s="7"/>
      <c r="AHL185" s="7"/>
      <c r="AHM185" s="7"/>
      <c r="AHN185" s="7"/>
      <c r="AHO185" s="7"/>
      <c r="AHP185" s="7"/>
      <c r="AHQ185" s="7"/>
      <c r="AHR185" s="7"/>
      <c r="AHS185" s="7"/>
      <c r="AHT185" s="7"/>
      <c r="AHU185" s="7"/>
      <c r="AHV185" s="7"/>
      <c r="AHW185" s="7"/>
      <c r="AHX185" s="7"/>
      <c r="AHY185" s="7"/>
      <c r="AHZ185" s="7"/>
      <c r="AIA185" s="7"/>
      <c r="AIB185" s="7"/>
      <c r="AIC185" s="7"/>
      <c r="AID185" s="7"/>
      <c r="AIE185" s="7"/>
      <c r="AIF185" s="7"/>
      <c r="AIG185" s="7"/>
      <c r="AIH185" s="7"/>
      <c r="AII185" s="7"/>
      <c r="AIJ185" s="7"/>
      <c r="AIK185" s="7"/>
      <c r="AIL185" s="7"/>
      <c r="AIM185" s="7"/>
      <c r="AIN185" s="7"/>
      <c r="AIO185" s="7"/>
      <c r="AIP185" s="7"/>
      <c r="AIQ185" s="7"/>
      <c r="AIR185" s="7"/>
      <c r="AIS185" s="7"/>
      <c r="AIT185" s="7"/>
      <c r="AIU185" s="7"/>
      <c r="AIV185" s="7"/>
      <c r="AIW185" s="7"/>
      <c r="AIX185" s="7"/>
      <c r="AIY185" s="7"/>
      <c r="AIZ185" s="7"/>
      <c r="AJA185" s="7"/>
      <c r="AJB185" s="7"/>
      <c r="AJC185" s="7"/>
      <c r="AJD185" s="7"/>
      <c r="AJE185" s="7"/>
      <c r="AJF185" s="7"/>
      <c r="AJG185" s="7"/>
      <c r="AJH185" s="7"/>
      <c r="AJI185" s="7"/>
      <c r="AJJ185" s="7"/>
      <c r="AJK185" s="7"/>
      <c r="AJL185" s="7"/>
      <c r="AJM185" s="7"/>
      <c r="AJN185" s="7"/>
      <c r="AJO185" s="7"/>
      <c r="AJP185" s="7"/>
      <c r="AJQ185" s="7"/>
      <c r="AJR185" s="7"/>
      <c r="AJS185" s="7"/>
      <c r="AJT185" s="7"/>
      <c r="AJU185" s="7"/>
      <c r="AJV185" s="7"/>
      <c r="AJW185" s="7"/>
      <c r="AJX185" s="7"/>
      <c r="AJY185" s="7"/>
      <c r="AJZ185" s="7"/>
      <c r="AKA185" s="7"/>
      <c r="AKB185" s="7"/>
      <c r="AKC185" s="7"/>
      <c r="AKD185" s="7"/>
      <c r="AKE185" s="7"/>
      <c r="AKF185" s="7"/>
      <c r="AKG185" s="7"/>
      <c r="AKH185" s="7"/>
      <c r="AKI185" s="7"/>
      <c r="AKJ185" s="7"/>
      <c r="AKK185" s="7"/>
      <c r="AKL185" s="7"/>
      <c r="AKM185" s="7"/>
      <c r="AKN185" s="7"/>
      <c r="AKO185" s="7"/>
      <c r="AKP185" s="7"/>
      <c r="AKQ185" s="7"/>
      <c r="AKR185" s="7"/>
      <c r="AKS185" s="7"/>
      <c r="AKT185" s="7"/>
      <c r="AKU185" s="7"/>
      <c r="AKV185" s="7"/>
      <c r="AKW185" s="7"/>
      <c r="AKX185" s="7"/>
      <c r="AKY185" s="7"/>
      <c r="AKZ185" s="7"/>
      <c r="ALA185" s="7"/>
      <c r="ALB185" s="7"/>
      <c r="ALC185" s="7"/>
      <c r="ALD185" s="7"/>
      <c r="ALE185" s="7"/>
      <c r="ALF185" s="7"/>
      <c r="ALG185" s="7"/>
      <c r="ALH185" s="7"/>
      <c r="ALI185" s="7"/>
      <c r="ALJ185" s="7"/>
      <c r="ALK185" s="7"/>
      <c r="ALL185" s="7"/>
      <c r="ALM185" s="7"/>
      <c r="ALN185" s="7"/>
      <c r="ALO185" s="7"/>
      <c r="ALP185" s="7"/>
      <c r="ALQ185" s="7"/>
      <c r="ALR185" s="7"/>
      <c r="ALS185" s="7"/>
      <c r="ALT185" s="7"/>
      <c r="ALU185" s="7"/>
      <c r="ALV185" s="7"/>
      <c r="ALW185" s="7"/>
      <c r="ALX185" s="7"/>
      <c r="ALY185" s="7"/>
      <c r="ALZ185" s="7"/>
      <c r="AMA185" s="7"/>
      <c r="AMB185" s="7"/>
      <c r="AMC185" s="7"/>
      <c r="AMD185" s="7"/>
    </row>
    <row r="186" spans="1:1018" x14ac:dyDescent="0.25">
      <c r="A186" s="37" t="s">
        <v>119</v>
      </c>
      <c r="B186" s="9" t="s">
        <v>110</v>
      </c>
      <c r="C186" s="10"/>
      <c r="D186" s="10"/>
      <c r="E186" s="9" t="s">
        <v>121</v>
      </c>
      <c r="F186" s="10">
        <v>2E-3</v>
      </c>
      <c r="G186" s="21" t="s">
        <v>10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  <c r="LV186" s="7"/>
      <c r="LW186" s="7"/>
      <c r="LX186" s="7"/>
      <c r="LY186" s="7"/>
      <c r="LZ186" s="7"/>
      <c r="MA186" s="7"/>
      <c r="MB186" s="7"/>
      <c r="MC186" s="7"/>
      <c r="MD186" s="7"/>
      <c r="ME186" s="7"/>
      <c r="MF186" s="7"/>
      <c r="MG186" s="7"/>
      <c r="MH186" s="7"/>
      <c r="MI186" s="7"/>
      <c r="MJ186" s="7"/>
      <c r="MK186" s="7"/>
      <c r="ML186" s="7"/>
      <c r="MM186" s="7"/>
      <c r="MN186" s="7"/>
      <c r="MO186" s="7"/>
      <c r="MP186" s="7"/>
      <c r="MQ186" s="7"/>
      <c r="MR186" s="7"/>
      <c r="MS186" s="7"/>
      <c r="MT186" s="7"/>
      <c r="MU186" s="7"/>
      <c r="MV186" s="7"/>
      <c r="MW186" s="7"/>
      <c r="MX186" s="7"/>
      <c r="MY186" s="7"/>
      <c r="MZ186" s="7"/>
      <c r="NA186" s="7"/>
      <c r="NB186" s="7"/>
      <c r="NC186" s="7"/>
      <c r="ND186" s="7"/>
      <c r="NE186" s="7"/>
      <c r="NF186" s="7"/>
      <c r="NG186" s="7"/>
      <c r="NH186" s="7"/>
      <c r="NI186" s="7"/>
      <c r="NJ186" s="7"/>
      <c r="NK186" s="7"/>
      <c r="NL186" s="7"/>
      <c r="NM186" s="7"/>
      <c r="NN186" s="7"/>
      <c r="NO186" s="7"/>
      <c r="NP186" s="7"/>
      <c r="NQ186" s="7"/>
      <c r="NR186" s="7"/>
      <c r="NS186" s="7"/>
      <c r="NT186" s="7"/>
      <c r="NU186" s="7"/>
      <c r="NV186" s="7"/>
      <c r="NW186" s="7"/>
      <c r="NX186" s="7"/>
      <c r="NY186" s="7"/>
      <c r="NZ186" s="7"/>
      <c r="OA186" s="7"/>
      <c r="OB186" s="7"/>
      <c r="OC186" s="7"/>
      <c r="OD186" s="7"/>
      <c r="OE186" s="7"/>
      <c r="OF186" s="7"/>
      <c r="OG186" s="7"/>
      <c r="OH186" s="7"/>
      <c r="OI186" s="7"/>
      <c r="OJ186" s="7"/>
      <c r="OK186" s="7"/>
      <c r="OL186" s="7"/>
      <c r="OM186" s="7"/>
      <c r="ON186" s="7"/>
      <c r="OO186" s="7"/>
      <c r="OP186" s="7"/>
      <c r="OQ186" s="7"/>
      <c r="OR186" s="7"/>
      <c r="OS186" s="7"/>
      <c r="OT186" s="7"/>
      <c r="OU186" s="7"/>
      <c r="OV186" s="7"/>
      <c r="OW186" s="7"/>
      <c r="OX186" s="7"/>
      <c r="OY186" s="7"/>
      <c r="OZ186" s="7"/>
      <c r="PA186" s="7"/>
      <c r="PB186" s="7"/>
      <c r="PC186" s="7"/>
      <c r="PD186" s="7"/>
      <c r="PE186" s="7"/>
      <c r="PF186" s="7"/>
      <c r="PG186" s="7"/>
      <c r="PH186" s="7"/>
      <c r="PI186" s="7"/>
      <c r="PJ186" s="7"/>
      <c r="PK186" s="7"/>
      <c r="PL186" s="7"/>
      <c r="PM186" s="7"/>
      <c r="PN186" s="7"/>
      <c r="PO186" s="7"/>
      <c r="PP186" s="7"/>
      <c r="PQ186" s="7"/>
      <c r="PR186" s="7"/>
      <c r="PS186" s="7"/>
      <c r="PT186" s="7"/>
      <c r="PU186" s="7"/>
      <c r="PV186" s="7"/>
      <c r="PW186" s="7"/>
      <c r="PX186" s="7"/>
      <c r="PY186" s="7"/>
      <c r="PZ186" s="7"/>
      <c r="QA186" s="7"/>
      <c r="QB186" s="7"/>
      <c r="QC186" s="7"/>
      <c r="QD186" s="7"/>
      <c r="QE186" s="7"/>
      <c r="QF186" s="7"/>
      <c r="QG186" s="7"/>
      <c r="QH186" s="7"/>
      <c r="QI186" s="7"/>
      <c r="QJ186" s="7"/>
      <c r="QK186" s="7"/>
      <c r="QL186" s="7"/>
      <c r="QM186" s="7"/>
      <c r="QN186" s="7"/>
      <c r="QO186" s="7"/>
      <c r="QP186" s="7"/>
      <c r="QQ186" s="7"/>
      <c r="QR186" s="7"/>
      <c r="QS186" s="7"/>
      <c r="QT186" s="7"/>
      <c r="QU186" s="7"/>
      <c r="QV186" s="7"/>
      <c r="QW186" s="7"/>
      <c r="QX186" s="7"/>
      <c r="QY186" s="7"/>
      <c r="QZ186" s="7"/>
      <c r="RA186" s="7"/>
      <c r="RB186" s="7"/>
      <c r="RC186" s="7"/>
      <c r="RD186" s="7"/>
      <c r="RE186" s="7"/>
      <c r="RF186" s="7"/>
      <c r="RG186" s="7"/>
      <c r="RH186" s="7"/>
      <c r="RI186" s="7"/>
      <c r="RJ186" s="7"/>
      <c r="RK186" s="7"/>
      <c r="RL186" s="7"/>
      <c r="RM186" s="7"/>
      <c r="RN186" s="7"/>
      <c r="RO186" s="7"/>
      <c r="RP186" s="7"/>
      <c r="RQ186" s="7"/>
      <c r="RR186" s="7"/>
      <c r="RS186" s="7"/>
      <c r="RT186" s="7"/>
      <c r="RU186" s="7"/>
      <c r="RV186" s="7"/>
      <c r="RW186" s="7"/>
      <c r="RX186" s="7"/>
      <c r="RY186" s="7"/>
      <c r="RZ186" s="7"/>
      <c r="SA186" s="7"/>
      <c r="SB186" s="7"/>
      <c r="SC186" s="7"/>
      <c r="SD186" s="7"/>
      <c r="SE186" s="7"/>
      <c r="SF186" s="7"/>
      <c r="SG186" s="7"/>
      <c r="SH186" s="7"/>
      <c r="SI186" s="7"/>
      <c r="SJ186" s="7"/>
      <c r="SK186" s="7"/>
      <c r="SL186" s="7"/>
      <c r="SM186" s="7"/>
      <c r="SN186" s="7"/>
      <c r="SO186" s="7"/>
      <c r="SP186" s="7"/>
      <c r="SQ186" s="7"/>
      <c r="SR186" s="7"/>
      <c r="SS186" s="7"/>
      <c r="ST186" s="7"/>
      <c r="SU186" s="7"/>
      <c r="SV186" s="7"/>
      <c r="SW186" s="7"/>
      <c r="SX186" s="7"/>
      <c r="SY186" s="7"/>
      <c r="SZ186" s="7"/>
      <c r="TA186" s="7"/>
      <c r="TB186" s="7"/>
      <c r="TC186" s="7"/>
      <c r="TD186" s="7"/>
      <c r="TE186" s="7"/>
      <c r="TF186" s="7"/>
      <c r="TG186" s="7"/>
      <c r="TH186" s="7"/>
      <c r="TI186" s="7"/>
      <c r="TJ186" s="7"/>
      <c r="TK186" s="7"/>
      <c r="TL186" s="7"/>
      <c r="TM186" s="7"/>
      <c r="TN186" s="7"/>
      <c r="TO186" s="7"/>
      <c r="TP186" s="7"/>
      <c r="TQ186" s="7"/>
      <c r="TR186" s="7"/>
      <c r="TS186" s="7"/>
      <c r="TT186" s="7"/>
      <c r="TU186" s="7"/>
      <c r="TV186" s="7"/>
      <c r="TW186" s="7"/>
      <c r="TX186" s="7"/>
      <c r="TY186" s="7"/>
      <c r="TZ186" s="7"/>
      <c r="UA186" s="7"/>
      <c r="UB186" s="7"/>
      <c r="UC186" s="7"/>
      <c r="UD186" s="7"/>
      <c r="UE186" s="7"/>
      <c r="UF186" s="7"/>
      <c r="UG186" s="7"/>
      <c r="UH186" s="7"/>
      <c r="UI186" s="7"/>
      <c r="UJ186" s="7"/>
      <c r="UK186" s="7"/>
      <c r="UL186" s="7"/>
      <c r="UM186" s="7"/>
      <c r="UN186" s="7"/>
      <c r="UO186" s="7"/>
      <c r="UP186" s="7"/>
      <c r="UQ186" s="7"/>
      <c r="UR186" s="7"/>
      <c r="US186" s="7"/>
      <c r="UT186" s="7"/>
      <c r="UU186" s="7"/>
      <c r="UV186" s="7"/>
      <c r="UW186" s="7"/>
      <c r="UX186" s="7"/>
      <c r="UY186" s="7"/>
      <c r="UZ186" s="7"/>
      <c r="VA186" s="7"/>
      <c r="VB186" s="7"/>
      <c r="VC186" s="7"/>
      <c r="VD186" s="7"/>
      <c r="VE186" s="7"/>
      <c r="VF186" s="7"/>
      <c r="VG186" s="7"/>
      <c r="VH186" s="7"/>
      <c r="VI186" s="7"/>
      <c r="VJ186" s="7"/>
      <c r="VK186" s="7"/>
      <c r="VL186" s="7"/>
      <c r="VM186" s="7"/>
      <c r="VN186" s="7"/>
      <c r="VO186" s="7"/>
      <c r="VP186" s="7"/>
      <c r="VQ186" s="7"/>
      <c r="VR186" s="7"/>
      <c r="VS186" s="7"/>
      <c r="VT186" s="7"/>
      <c r="VU186" s="7"/>
      <c r="VV186" s="7"/>
      <c r="VW186" s="7"/>
      <c r="VX186" s="7"/>
      <c r="VY186" s="7"/>
      <c r="VZ186" s="7"/>
      <c r="WA186" s="7"/>
      <c r="WB186" s="7"/>
      <c r="WC186" s="7"/>
      <c r="WD186" s="7"/>
      <c r="WE186" s="7"/>
      <c r="WF186" s="7"/>
      <c r="WG186" s="7"/>
      <c r="WH186" s="7"/>
      <c r="WI186" s="7"/>
      <c r="WJ186" s="7"/>
      <c r="WK186" s="7"/>
      <c r="WL186" s="7"/>
      <c r="WM186" s="7"/>
      <c r="WN186" s="7"/>
      <c r="WO186" s="7"/>
      <c r="WP186" s="7"/>
      <c r="WQ186" s="7"/>
      <c r="WR186" s="7"/>
      <c r="WS186" s="7"/>
      <c r="WT186" s="7"/>
      <c r="WU186" s="7"/>
      <c r="WV186" s="7"/>
      <c r="WW186" s="7"/>
      <c r="WX186" s="7"/>
      <c r="WY186" s="7"/>
      <c r="WZ186" s="7"/>
      <c r="XA186" s="7"/>
      <c r="XB186" s="7"/>
      <c r="XC186" s="7"/>
      <c r="XD186" s="7"/>
      <c r="XE186" s="7"/>
      <c r="XF186" s="7"/>
      <c r="XG186" s="7"/>
      <c r="XH186" s="7"/>
      <c r="XI186" s="7"/>
      <c r="XJ186" s="7"/>
      <c r="XK186" s="7"/>
      <c r="XL186" s="7"/>
      <c r="XM186" s="7"/>
      <c r="XN186" s="7"/>
      <c r="XO186" s="7"/>
      <c r="XP186" s="7"/>
      <c r="XQ186" s="7"/>
      <c r="XR186" s="7"/>
      <c r="XS186" s="7"/>
      <c r="XT186" s="7"/>
      <c r="XU186" s="7"/>
      <c r="XV186" s="7"/>
      <c r="XW186" s="7"/>
      <c r="XX186" s="7"/>
      <c r="XY186" s="7"/>
      <c r="XZ186" s="7"/>
      <c r="YA186" s="7"/>
      <c r="YB186" s="7"/>
      <c r="YC186" s="7"/>
      <c r="YD186" s="7"/>
      <c r="YE186" s="7"/>
      <c r="YF186" s="7"/>
      <c r="YG186" s="7"/>
      <c r="YH186" s="7"/>
      <c r="YI186" s="7"/>
      <c r="YJ186" s="7"/>
      <c r="YK186" s="7"/>
      <c r="YL186" s="7"/>
      <c r="YM186" s="7"/>
      <c r="YN186" s="7"/>
      <c r="YO186" s="7"/>
      <c r="YP186" s="7"/>
      <c r="YQ186" s="7"/>
      <c r="YR186" s="7"/>
      <c r="YS186" s="7"/>
      <c r="YT186" s="7"/>
      <c r="YU186" s="7"/>
      <c r="YV186" s="7"/>
      <c r="YW186" s="7"/>
      <c r="YX186" s="7"/>
      <c r="YY186" s="7"/>
      <c r="YZ186" s="7"/>
      <c r="ZA186" s="7"/>
      <c r="ZB186" s="7"/>
      <c r="ZC186" s="7"/>
      <c r="ZD186" s="7"/>
      <c r="ZE186" s="7"/>
      <c r="ZF186" s="7"/>
      <c r="ZG186" s="7"/>
      <c r="ZH186" s="7"/>
      <c r="ZI186" s="7"/>
      <c r="ZJ186" s="7"/>
      <c r="ZK186" s="7"/>
      <c r="ZL186" s="7"/>
      <c r="ZM186" s="7"/>
      <c r="ZN186" s="7"/>
      <c r="ZO186" s="7"/>
      <c r="ZP186" s="7"/>
      <c r="ZQ186" s="7"/>
      <c r="ZR186" s="7"/>
      <c r="ZS186" s="7"/>
      <c r="ZT186" s="7"/>
      <c r="ZU186" s="7"/>
      <c r="ZV186" s="7"/>
      <c r="ZW186" s="7"/>
      <c r="ZX186" s="7"/>
      <c r="ZY186" s="7"/>
      <c r="ZZ186" s="7"/>
      <c r="AAA186" s="7"/>
      <c r="AAB186" s="7"/>
      <c r="AAC186" s="7"/>
      <c r="AAD186" s="7"/>
      <c r="AAE186" s="7"/>
      <c r="AAF186" s="7"/>
      <c r="AAG186" s="7"/>
      <c r="AAH186" s="7"/>
      <c r="AAI186" s="7"/>
      <c r="AAJ186" s="7"/>
      <c r="AAK186" s="7"/>
      <c r="AAL186" s="7"/>
      <c r="AAM186" s="7"/>
      <c r="AAN186" s="7"/>
      <c r="AAO186" s="7"/>
      <c r="AAP186" s="7"/>
      <c r="AAQ186" s="7"/>
      <c r="AAR186" s="7"/>
      <c r="AAS186" s="7"/>
      <c r="AAT186" s="7"/>
      <c r="AAU186" s="7"/>
      <c r="AAV186" s="7"/>
      <c r="AAW186" s="7"/>
      <c r="AAX186" s="7"/>
      <c r="AAY186" s="7"/>
      <c r="AAZ186" s="7"/>
      <c r="ABA186" s="7"/>
      <c r="ABB186" s="7"/>
      <c r="ABC186" s="7"/>
      <c r="ABD186" s="7"/>
      <c r="ABE186" s="7"/>
      <c r="ABF186" s="7"/>
      <c r="ABG186" s="7"/>
      <c r="ABH186" s="7"/>
      <c r="ABI186" s="7"/>
      <c r="ABJ186" s="7"/>
      <c r="ABK186" s="7"/>
      <c r="ABL186" s="7"/>
      <c r="ABM186" s="7"/>
      <c r="ABN186" s="7"/>
      <c r="ABO186" s="7"/>
      <c r="ABP186" s="7"/>
      <c r="ABQ186" s="7"/>
      <c r="ABR186" s="7"/>
      <c r="ABS186" s="7"/>
      <c r="ABT186" s="7"/>
      <c r="ABU186" s="7"/>
      <c r="ABV186" s="7"/>
      <c r="ABW186" s="7"/>
      <c r="ABX186" s="7"/>
      <c r="ABY186" s="7"/>
      <c r="ABZ186" s="7"/>
      <c r="ACA186" s="7"/>
      <c r="ACB186" s="7"/>
      <c r="ACC186" s="7"/>
      <c r="ACD186" s="7"/>
      <c r="ACE186" s="7"/>
      <c r="ACF186" s="7"/>
      <c r="ACG186" s="7"/>
      <c r="ACH186" s="7"/>
      <c r="ACI186" s="7"/>
      <c r="ACJ186" s="7"/>
      <c r="ACK186" s="7"/>
      <c r="ACL186" s="7"/>
      <c r="ACM186" s="7"/>
      <c r="ACN186" s="7"/>
      <c r="ACO186" s="7"/>
      <c r="ACP186" s="7"/>
      <c r="ACQ186" s="7"/>
      <c r="ACR186" s="7"/>
      <c r="ACS186" s="7"/>
      <c r="ACT186" s="7"/>
      <c r="ACU186" s="7"/>
      <c r="ACV186" s="7"/>
      <c r="ACW186" s="7"/>
      <c r="ACX186" s="7"/>
      <c r="ACY186" s="7"/>
      <c r="ACZ186" s="7"/>
      <c r="ADA186" s="7"/>
      <c r="ADB186" s="7"/>
      <c r="ADC186" s="7"/>
      <c r="ADD186" s="7"/>
      <c r="ADE186" s="7"/>
      <c r="ADF186" s="7"/>
      <c r="ADG186" s="7"/>
      <c r="ADH186" s="7"/>
      <c r="ADI186" s="7"/>
      <c r="ADJ186" s="7"/>
      <c r="ADK186" s="7"/>
      <c r="ADL186" s="7"/>
      <c r="ADM186" s="7"/>
      <c r="ADN186" s="7"/>
      <c r="ADO186" s="7"/>
      <c r="ADP186" s="7"/>
      <c r="ADQ186" s="7"/>
      <c r="ADR186" s="7"/>
      <c r="ADS186" s="7"/>
      <c r="ADT186" s="7"/>
      <c r="ADU186" s="7"/>
      <c r="ADV186" s="7"/>
      <c r="ADW186" s="7"/>
      <c r="ADX186" s="7"/>
      <c r="ADY186" s="7"/>
      <c r="ADZ186" s="7"/>
      <c r="AEA186" s="7"/>
      <c r="AEB186" s="7"/>
      <c r="AEC186" s="7"/>
      <c r="AED186" s="7"/>
      <c r="AEE186" s="7"/>
      <c r="AEF186" s="7"/>
      <c r="AEG186" s="7"/>
      <c r="AEH186" s="7"/>
      <c r="AEI186" s="7"/>
      <c r="AEJ186" s="7"/>
      <c r="AEK186" s="7"/>
      <c r="AEL186" s="7"/>
      <c r="AEM186" s="7"/>
      <c r="AEN186" s="7"/>
      <c r="AEO186" s="7"/>
      <c r="AEP186" s="7"/>
      <c r="AEQ186" s="7"/>
      <c r="AER186" s="7"/>
      <c r="AES186" s="7"/>
      <c r="AET186" s="7"/>
      <c r="AEU186" s="7"/>
      <c r="AEV186" s="7"/>
      <c r="AEW186" s="7"/>
      <c r="AEX186" s="7"/>
      <c r="AEY186" s="7"/>
      <c r="AEZ186" s="7"/>
      <c r="AFA186" s="7"/>
      <c r="AFB186" s="7"/>
      <c r="AFC186" s="7"/>
      <c r="AFD186" s="7"/>
      <c r="AFE186" s="7"/>
      <c r="AFF186" s="7"/>
      <c r="AFG186" s="7"/>
      <c r="AFH186" s="7"/>
      <c r="AFI186" s="7"/>
      <c r="AFJ186" s="7"/>
      <c r="AFK186" s="7"/>
      <c r="AFL186" s="7"/>
      <c r="AFM186" s="7"/>
      <c r="AFN186" s="7"/>
      <c r="AFO186" s="7"/>
      <c r="AFP186" s="7"/>
      <c r="AFQ186" s="7"/>
      <c r="AFR186" s="7"/>
      <c r="AFS186" s="7"/>
      <c r="AFT186" s="7"/>
      <c r="AFU186" s="7"/>
      <c r="AFV186" s="7"/>
      <c r="AFW186" s="7"/>
      <c r="AFX186" s="7"/>
      <c r="AFY186" s="7"/>
      <c r="AFZ186" s="7"/>
      <c r="AGA186" s="7"/>
      <c r="AGB186" s="7"/>
      <c r="AGC186" s="7"/>
      <c r="AGD186" s="7"/>
      <c r="AGE186" s="7"/>
      <c r="AGF186" s="7"/>
      <c r="AGG186" s="7"/>
      <c r="AGH186" s="7"/>
      <c r="AGI186" s="7"/>
      <c r="AGJ186" s="7"/>
      <c r="AGK186" s="7"/>
      <c r="AGL186" s="7"/>
      <c r="AGM186" s="7"/>
      <c r="AGN186" s="7"/>
      <c r="AGO186" s="7"/>
      <c r="AGP186" s="7"/>
      <c r="AGQ186" s="7"/>
      <c r="AGR186" s="7"/>
      <c r="AGS186" s="7"/>
      <c r="AGT186" s="7"/>
      <c r="AGU186" s="7"/>
      <c r="AGV186" s="7"/>
      <c r="AGW186" s="7"/>
      <c r="AGX186" s="7"/>
      <c r="AGY186" s="7"/>
      <c r="AGZ186" s="7"/>
      <c r="AHA186" s="7"/>
      <c r="AHB186" s="7"/>
      <c r="AHC186" s="7"/>
      <c r="AHD186" s="7"/>
      <c r="AHE186" s="7"/>
      <c r="AHF186" s="7"/>
      <c r="AHG186" s="7"/>
      <c r="AHH186" s="7"/>
      <c r="AHI186" s="7"/>
      <c r="AHJ186" s="7"/>
      <c r="AHK186" s="7"/>
      <c r="AHL186" s="7"/>
      <c r="AHM186" s="7"/>
      <c r="AHN186" s="7"/>
      <c r="AHO186" s="7"/>
      <c r="AHP186" s="7"/>
      <c r="AHQ186" s="7"/>
      <c r="AHR186" s="7"/>
      <c r="AHS186" s="7"/>
      <c r="AHT186" s="7"/>
      <c r="AHU186" s="7"/>
      <c r="AHV186" s="7"/>
      <c r="AHW186" s="7"/>
      <c r="AHX186" s="7"/>
      <c r="AHY186" s="7"/>
      <c r="AHZ186" s="7"/>
      <c r="AIA186" s="7"/>
      <c r="AIB186" s="7"/>
      <c r="AIC186" s="7"/>
      <c r="AID186" s="7"/>
      <c r="AIE186" s="7"/>
      <c r="AIF186" s="7"/>
      <c r="AIG186" s="7"/>
      <c r="AIH186" s="7"/>
      <c r="AII186" s="7"/>
      <c r="AIJ186" s="7"/>
      <c r="AIK186" s="7"/>
      <c r="AIL186" s="7"/>
      <c r="AIM186" s="7"/>
      <c r="AIN186" s="7"/>
      <c r="AIO186" s="7"/>
      <c r="AIP186" s="7"/>
      <c r="AIQ186" s="7"/>
      <c r="AIR186" s="7"/>
      <c r="AIS186" s="7"/>
      <c r="AIT186" s="7"/>
      <c r="AIU186" s="7"/>
      <c r="AIV186" s="7"/>
      <c r="AIW186" s="7"/>
      <c r="AIX186" s="7"/>
      <c r="AIY186" s="7"/>
      <c r="AIZ186" s="7"/>
      <c r="AJA186" s="7"/>
      <c r="AJB186" s="7"/>
      <c r="AJC186" s="7"/>
      <c r="AJD186" s="7"/>
      <c r="AJE186" s="7"/>
      <c r="AJF186" s="7"/>
      <c r="AJG186" s="7"/>
      <c r="AJH186" s="7"/>
      <c r="AJI186" s="7"/>
      <c r="AJJ186" s="7"/>
      <c r="AJK186" s="7"/>
      <c r="AJL186" s="7"/>
      <c r="AJM186" s="7"/>
      <c r="AJN186" s="7"/>
      <c r="AJO186" s="7"/>
      <c r="AJP186" s="7"/>
      <c r="AJQ186" s="7"/>
      <c r="AJR186" s="7"/>
      <c r="AJS186" s="7"/>
      <c r="AJT186" s="7"/>
      <c r="AJU186" s="7"/>
      <c r="AJV186" s="7"/>
      <c r="AJW186" s="7"/>
      <c r="AJX186" s="7"/>
      <c r="AJY186" s="7"/>
      <c r="AJZ186" s="7"/>
      <c r="AKA186" s="7"/>
      <c r="AKB186" s="7"/>
      <c r="AKC186" s="7"/>
      <c r="AKD186" s="7"/>
      <c r="AKE186" s="7"/>
      <c r="AKF186" s="7"/>
      <c r="AKG186" s="7"/>
      <c r="AKH186" s="7"/>
      <c r="AKI186" s="7"/>
      <c r="AKJ186" s="7"/>
      <c r="AKK186" s="7"/>
      <c r="AKL186" s="7"/>
      <c r="AKM186" s="7"/>
      <c r="AKN186" s="7"/>
      <c r="AKO186" s="7"/>
      <c r="AKP186" s="7"/>
      <c r="AKQ186" s="7"/>
      <c r="AKR186" s="7"/>
      <c r="AKS186" s="7"/>
      <c r="AKT186" s="7"/>
      <c r="AKU186" s="7"/>
      <c r="AKV186" s="7"/>
      <c r="AKW186" s="7"/>
      <c r="AKX186" s="7"/>
      <c r="AKY186" s="7"/>
      <c r="AKZ186" s="7"/>
      <c r="ALA186" s="7"/>
      <c r="ALB186" s="7"/>
      <c r="ALC186" s="7"/>
      <c r="ALD186" s="7"/>
      <c r="ALE186" s="7"/>
      <c r="ALF186" s="7"/>
      <c r="ALG186" s="7"/>
      <c r="ALH186" s="7"/>
      <c r="ALI186" s="7"/>
      <c r="ALJ186" s="7"/>
      <c r="ALK186" s="7"/>
      <c r="ALL186" s="7"/>
      <c r="ALM186" s="7"/>
      <c r="ALN186" s="7"/>
      <c r="ALO186" s="7"/>
      <c r="ALP186" s="7"/>
      <c r="ALQ186" s="7"/>
      <c r="ALR186" s="7"/>
      <c r="ALS186" s="7"/>
      <c r="ALT186" s="7"/>
      <c r="ALU186" s="7"/>
      <c r="ALV186" s="7"/>
      <c r="ALW186" s="7"/>
      <c r="ALX186" s="7"/>
      <c r="ALY186" s="7"/>
      <c r="ALZ186" s="7"/>
      <c r="AMA186" s="7"/>
      <c r="AMB186" s="7"/>
      <c r="AMC186" s="7"/>
      <c r="AMD186" s="7"/>
    </row>
    <row r="187" spans="1:1018" x14ac:dyDescent="0.25">
      <c r="A187" s="37" t="s">
        <v>119</v>
      </c>
      <c r="B187" s="9" t="s">
        <v>110</v>
      </c>
      <c r="C187" s="4">
        <v>0.70499999999999996</v>
      </c>
      <c r="D187" s="4">
        <v>1.4239999999999999</v>
      </c>
      <c r="E187" s="5" t="s">
        <v>194</v>
      </c>
      <c r="F187" s="4">
        <f>0.575-0.32-0.1</f>
        <v>0.15499999999999994</v>
      </c>
      <c r="G187" s="21" t="s">
        <v>10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  <c r="LV187" s="7"/>
      <c r="LW187" s="7"/>
      <c r="LX187" s="7"/>
      <c r="LY187" s="7"/>
      <c r="LZ187" s="7"/>
      <c r="MA187" s="7"/>
      <c r="MB187" s="7"/>
      <c r="MC187" s="7"/>
      <c r="MD187" s="7"/>
      <c r="ME187" s="7"/>
      <c r="MF187" s="7"/>
      <c r="MG187" s="7"/>
      <c r="MH187" s="7"/>
      <c r="MI187" s="7"/>
      <c r="MJ187" s="7"/>
      <c r="MK187" s="7"/>
      <c r="ML187" s="7"/>
      <c r="MM187" s="7"/>
      <c r="MN187" s="7"/>
      <c r="MO187" s="7"/>
      <c r="MP187" s="7"/>
      <c r="MQ187" s="7"/>
      <c r="MR187" s="7"/>
      <c r="MS187" s="7"/>
      <c r="MT187" s="7"/>
      <c r="MU187" s="7"/>
      <c r="MV187" s="7"/>
      <c r="MW187" s="7"/>
      <c r="MX187" s="7"/>
      <c r="MY187" s="7"/>
      <c r="MZ187" s="7"/>
      <c r="NA187" s="7"/>
      <c r="NB187" s="7"/>
      <c r="NC187" s="7"/>
      <c r="ND187" s="7"/>
      <c r="NE187" s="7"/>
      <c r="NF187" s="7"/>
      <c r="NG187" s="7"/>
      <c r="NH187" s="7"/>
      <c r="NI187" s="7"/>
      <c r="NJ187" s="7"/>
      <c r="NK187" s="7"/>
      <c r="NL187" s="7"/>
      <c r="NM187" s="7"/>
      <c r="NN187" s="7"/>
      <c r="NO187" s="7"/>
      <c r="NP187" s="7"/>
      <c r="NQ187" s="7"/>
      <c r="NR187" s="7"/>
      <c r="NS187" s="7"/>
      <c r="NT187" s="7"/>
      <c r="NU187" s="7"/>
      <c r="NV187" s="7"/>
      <c r="NW187" s="7"/>
      <c r="NX187" s="7"/>
      <c r="NY187" s="7"/>
      <c r="NZ187" s="7"/>
      <c r="OA187" s="7"/>
      <c r="OB187" s="7"/>
      <c r="OC187" s="7"/>
      <c r="OD187" s="7"/>
      <c r="OE187" s="7"/>
      <c r="OF187" s="7"/>
      <c r="OG187" s="7"/>
      <c r="OH187" s="7"/>
      <c r="OI187" s="7"/>
      <c r="OJ187" s="7"/>
      <c r="OK187" s="7"/>
      <c r="OL187" s="7"/>
      <c r="OM187" s="7"/>
      <c r="ON187" s="7"/>
      <c r="OO187" s="7"/>
      <c r="OP187" s="7"/>
      <c r="OQ187" s="7"/>
      <c r="OR187" s="7"/>
      <c r="OS187" s="7"/>
      <c r="OT187" s="7"/>
      <c r="OU187" s="7"/>
      <c r="OV187" s="7"/>
      <c r="OW187" s="7"/>
      <c r="OX187" s="7"/>
      <c r="OY187" s="7"/>
      <c r="OZ187" s="7"/>
      <c r="PA187" s="7"/>
      <c r="PB187" s="7"/>
      <c r="PC187" s="7"/>
      <c r="PD187" s="7"/>
      <c r="PE187" s="7"/>
      <c r="PF187" s="7"/>
      <c r="PG187" s="7"/>
      <c r="PH187" s="7"/>
      <c r="PI187" s="7"/>
      <c r="PJ187" s="7"/>
      <c r="PK187" s="7"/>
      <c r="PL187" s="7"/>
      <c r="PM187" s="7"/>
      <c r="PN187" s="7"/>
      <c r="PO187" s="7"/>
      <c r="PP187" s="7"/>
      <c r="PQ187" s="7"/>
      <c r="PR187" s="7"/>
      <c r="PS187" s="7"/>
      <c r="PT187" s="7"/>
      <c r="PU187" s="7"/>
      <c r="PV187" s="7"/>
      <c r="PW187" s="7"/>
      <c r="PX187" s="7"/>
      <c r="PY187" s="7"/>
      <c r="PZ187" s="7"/>
      <c r="QA187" s="7"/>
      <c r="QB187" s="7"/>
      <c r="QC187" s="7"/>
      <c r="QD187" s="7"/>
      <c r="QE187" s="7"/>
      <c r="QF187" s="7"/>
      <c r="QG187" s="7"/>
      <c r="QH187" s="7"/>
      <c r="QI187" s="7"/>
      <c r="QJ187" s="7"/>
      <c r="QK187" s="7"/>
      <c r="QL187" s="7"/>
      <c r="QM187" s="7"/>
      <c r="QN187" s="7"/>
      <c r="QO187" s="7"/>
      <c r="QP187" s="7"/>
      <c r="QQ187" s="7"/>
      <c r="QR187" s="7"/>
      <c r="QS187" s="7"/>
      <c r="QT187" s="7"/>
      <c r="QU187" s="7"/>
      <c r="QV187" s="7"/>
      <c r="QW187" s="7"/>
      <c r="QX187" s="7"/>
      <c r="QY187" s="7"/>
      <c r="QZ187" s="7"/>
      <c r="RA187" s="7"/>
      <c r="RB187" s="7"/>
      <c r="RC187" s="7"/>
      <c r="RD187" s="7"/>
      <c r="RE187" s="7"/>
      <c r="RF187" s="7"/>
      <c r="RG187" s="7"/>
      <c r="RH187" s="7"/>
      <c r="RI187" s="7"/>
      <c r="RJ187" s="7"/>
      <c r="RK187" s="7"/>
      <c r="RL187" s="7"/>
      <c r="RM187" s="7"/>
      <c r="RN187" s="7"/>
      <c r="RO187" s="7"/>
      <c r="RP187" s="7"/>
      <c r="RQ187" s="7"/>
      <c r="RR187" s="7"/>
      <c r="RS187" s="7"/>
      <c r="RT187" s="7"/>
      <c r="RU187" s="7"/>
      <c r="RV187" s="7"/>
      <c r="RW187" s="7"/>
      <c r="RX187" s="7"/>
      <c r="RY187" s="7"/>
      <c r="RZ187" s="7"/>
      <c r="SA187" s="7"/>
      <c r="SB187" s="7"/>
      <c r="SC187" s="7"/>
      <c r="SD187" s="7"/>
      <c r="SE187" s="7"/>
      <c r="SF187" s="7"/>
      <c r="SG187" s="7"/>
      <c r="SH187" s="7"/>
      <c r="SI187" s="7"/>
      <c r="SJ187" s="7"/>
      <c r="SK187" s="7"/>
      <c r="SL187" s="7"/>
      <c r="SM187" s="7"/>
      <c r="SN187" s="7"/>
      <c r="SO187" s="7"/>
      <c r="SP187" s="7"/>
      <c r="SQ187" s="7"/>
      <c r="SR187" s="7"/>
      <c r="SS187" s="7"/>
      <c r="ST187" s="7"/>
      <c r="SU187" s="7"/>
      <c r="SV187" s="7"/>
      <c r="SW187" s="7"/>
      <c r="SX187" s="7"/>
      <c r="SY187" s="7"/>
      <c r="SZ187" s="7"/>
      <c r="TA187" s="7"/>
      <c r="TB187" s="7"/>
      <c r="TC187" s="7"/>
      <c r="TD187" s="7"/>
      <c r="TE187" s="7"/>
      <c r="TF187" s="7"/>
      <c r="TG187" s="7"/>
      <c r="TH187" s="7"/>
      <c r="TI187" s="7"/>
      <c r="TJ187" s="7"/>
      <c r="TK187" s="7"/>
      <c r="TL187" s="7"/>
      <c r="TM187" s="7"/>
      <c r="TN187" s="7"/>
      <c r="TO187" s="7"/>
      <c r="TP187" s="7"/>
      <c r="TQ187" s="7"/>
      <c r="TR187" s="7"/>
      <c r="TS187" s="7"/>
      <c r="TT187" s="7"/>
      <c r="TU187" s="7"/>
      <c r="TV187" s="7"/>
      <c r="TW187" s="7"/>
      <c r="TX187" s="7"/>
      <c r="TY187" s="7"/>
      <c r="TZ187" s="7"/>
      <c r="UA187" s="7"/>
      <c r="UB187" s="7"/>
      <c r="UC187" s="7"/>
      <c r="UD187" s="7"/>
      <c r="UE187" s="7"/>
      <c r="UF187" s="7"/>
      <c r="UG187" s="7"/>
      <c r="UH187" s="7"/>
      <c r="UI187" s="7"/>
      <c r="UJ187" s="7"/>
      <c r="UK187" s="7"/>
      <c r="UL187" s="7"/>
      <c r="UM187" s="7"/>
      <c r="UN187" s="7"/>
      <c r="UO187" s="7"/>
      <c r="UP187" s="7"/>
      <c r="UQ187" s="7"/>
      <c r="UR187" s="7"/>
      <c r="US187" s="7"/>
      <c r="UT187" s="7"/>
      <c r="UU187" s="7"/>
      <c r="UV187" s="7"/>
      <c r="UW187" s="7"/>
      <c r="UX187" s="7"/>
      <c r="UY187" s="7"/>
      <c r="UZ187" s="7"/>
      <c r="VA187" s="7"/>
      <c r="VB187" s="7"/>
      <c r="VC187" s="7"/>
      <c r="VD187" s="7"/>
      <c r="VE187" s="7"/>
      <c r="VF187" s="7"/>
      <c r="VG187" s="7"/>
      <c r="VH187" s="7"/>
      <c r="VI187" s="7"/>
      <c r="VJ187" s="7"/>
      <c r="VK187" s="7"/>
      <c r="VL187" s="7"/>
      <c r="VM187" s="7"/>
      <c r="VN187" s="7"/>
      <c r="VO187" s="7"/>
      <c r="VP187" s="7"/>
      <c r="VQ187" s="7"/>
      <c r="VR187" s="7"/>
      <c r="VS187" s="7"/>
      <c r="VT187" s="7"/>
      <c r="VU187" s="7"/>
      <c r="VV187" s="7"/>
      <c r="VW187" s="7"/>
      <c r="VX187" s="7"/>
      <c r="VY187" s="7"/>
      <c r="VZ187" s="7"/>
      <c r="WA187" s="7"/>
      <c r="WB187" s="7"/>
      <c r="WC187" s="7"/>
      <c r="WD187" s="7"/>
      <c r="WE187" s="7"/>
      <c r="WF187" s="7"/>
      <c r="WG187" s="7"/>
      <c r="WH187" s="7"/>
      <c r="WI187" s="7"/>
      <c r="WJ187" s="7"/>
      <c r="WK187" s="7"/>
      <c r="WL187" s="7"/>
      <c r="WM187" s="7"/>
      <c r="WN187" s="7"/>
      <c r="WO187" s="7"/>
      <c r="WP187" s="7"/>
      <c r="WQ187" s="7"/>
      <c r="WR187" s="7"/>
      <c r="WS187" s="7"/>
      <c r="WT187" s="7"/>
      <c r="WU187" s="7"/>
      <c r="WV187" s="7"/>
      <c r="WW187" s="7"/>
      <c r="WX187" s="7"/>
      <c r="WY187" s="7"/>
      <c r="WZ187" s="7"/>
      <c r="XA187" s="7"/>
      <c r="XB187" s="7"/>
      <c r="XC187" s="7"/>
      <c r="XD187" s="7"/>
      <c r="XE187" s="7"/>
      <c r="XF187" s="7"/>
      <c r="XG187" s="7"/>
      <c r="XH187" s="7"/>
      <c r="XI187" s="7"/>
      <c r="XJ187" s="7"/>
      <c r="XK187" s="7"/>
      <c r="XL187" s="7"/>
      <c r="XM187" s="7"/>
      <c r="XN187" s="7"/>
      <c r="XO187" s="7"/>
      <c r="XP187" s="7"/>
      <c r="XQ187" s="7"/>
      <c r="XR187" s="7"/>
      <c r="XS187" s="7"/>
      <c r="XT187" s="7"/>
      <c r="XU187" s="7"/>
      <c r="XV187" s="7"/>
      <c r="XW187" s="7"/>
      <c r="XX187" s="7"/>
      <c r="XY187" s="7"/>
      <c r="XZ187" s="7"/>
      <c r="YA187" s="7"/>
      <c r="YB187" s="7"/>
      <c r="YC187" s="7"/>
      <c r="YD187" s="7"/>
      <c r="YE187" s="7"/>
      <c r="YF187" s="7"/>
      <c r="YG187" s="7"/>
      <c r="YH187" s="7"/>
      <c r="YI187" s="7"/>
      <c r="YJ187" s="7"/>
      <c r="YK187" s="7"/>
      <c r="YL187" s="7"/>
      <c r="YM187" s="7"/>
      <c r="YN187" s="7"/>
      <c r="YO187" s="7"/>
      <c r="YP187" s="7"/>
      <c r="YQ187" s="7"/>
      <c r="YR187" s="7"/>
      <c r="YS187" s="7"/>
      <c r="YT187" s="7"/>
      <c r="YU187" s="7"/>
      <c r="YV187" s="7"/>
      <c r="YW187" s="7"/>
      <c r="YX187" s="7"/>
      <c r="YY187" s="7"/>
      <c r="YZ187" s="7"/>
      <c r="ZA187" s="7"/>
      <c r="ZB187" s="7"/>
      <c r="ZC187" s="7"/>
      <c r="ZD187" s="7"/>
      <c r="ZE187" s="7"/>
      <c r="ZF187" s="7"/>
      <c r="ZG187" s="7"/>
      <c r="ZH187" s="7"/>
      <c r="ZI187" s="7"/>
      <c r="ZJ187" s="7"/>
      <c r="ZK187" s="7"/>
      <c r="ZL187" s="7"/>
      <c r="ZM187" s="7"/>
      <c r="ZN187" s="7"/>
      <c r="ZO187" s="7"/>
      <c r="ZP187" s="7"/>
      <c r="ZQ187" s="7"/>
      <c r="ZR187" s="7"/>
      <c r="ZS187" s="7"/>
      <c r="ZT187" s="7"/>
      <c r="ZU187" s="7"/>
      <c r="ZV187" s="7"/>
      <c r="ZW187" s="7"/>
      <c r="ZX187" s="7"/>
      <c r="ZY187" s="7"/>
      <c r="ZZ187" s="7"/>
      <c r="AAA187" s="7"/>
      <c r="AAB187" s="7"/>
      <c r="AAC187" s="7"/>
      <c r="AAD187" s="7"/>
      <c r="AAE187" s="7"/>
      <c r="AAF187" s="7"/>
      <c r="AAG187" s="7"/>
      <c r="AAH187" s="7"/>
      <c r="AAI187" s="7"/>
      <c r="AAJ187" s="7"/>
      <c r="AAK187" s="7"/>
      <c r="AAL187" s="7"/>
      <c r="AAM187" s="7"/>
      <c r="AAN187" s="7"/>
      <c r="AAO187" s="7"/>
      <c r="AAP187" s="7"/>
      <c r="AAQ187" s="7"/>
      <c r="AAR187" s="7"/>
      <c r="AAS187" s="7"/>
      <c r="AAT187" s="7"/>
      <c r="AAU187" s="7"/>
      <c r="AAV187" s="7"/>
      <c r="AAW187" s="7"/>
      <c r="AAX187" s="7"/>
      <c r="AAY187" s="7"/>
      <c r="AAZ187" s="7"/>
      <c r="ABA187" s="7"/>
      <c r="ABB187" s="7"/>
      <c r="ABC187" s="7"/>
      <c r="ABD187" s="7"/>
      <c r="ABE187" s="7"/>
      <c r="ABF187" s="7"/>
      <c r="ABG187" s="7"/>
      <c r="ABH187" s="7"/>
      <c r="ABI187" s="7"/>
      <c r="ABJ187" s="7"/>
      <c r="ABK187" s="7"/>
      <c r="ABL187" s="7"/>
      <c r="ABM187" s="7"/>
      <c r="ABN187" s="7"/>
      <c r="ABO187" s="7"/>
      <c r="ABP187" s="7"/>
      <c r="ABQ187" s="7"/>
      <c r="ABR187" s="7"/>
      <c r="ABS187" s="7"/>
      <c r="ABT187" s="7"/>
      <c r="ABU187" s="7"/>
      <c r="ABV187" s="7"/>
      <c r="ABW187" s="7"/>
      <c r="ABX187" s="7"/>
      <c r="ABY187" s="7"/>
      <c r="ABZ187" s="7"/>
      <c r="ACA187" s="7"/>
      <c r="ACB187" s="7"/>
      <c r="ACC187" s="7"/>
      <c r="ACD187" s="7"/>
      <c r="ACE187" s="7"/>
      <c r="ACF187" s="7"/>
      <c r="ACG187" s="7"/>
      <c r="ACH187" s="7"/>
      <c r="ACI187" s="7"/>
      <c r="ACJ187" s="7"/>
      <c r="ACK187" s="7"/>
      <c r="ACL187" s="7"/>
      <c r="ACM187" s="7"/>
      <c r="ACN187" s="7"/>
      <c r="ACO187" s="7"/>
      <c r="ACP187" s="7"/>
      <c r="ACQ187" s="7"/>
      <c r="ACR187" s="7"/>
      <c r="ACS187" s="7"/>
      <c r="ACT187" s="7"/>
      <c r="ACU187" s="7"/>
      <c r="ACV187" s="7"/>
      <c r="ACW187" s="7"/>
      <c r="ACX187" s="7"/>
      <c r="ACY187" s="7"/>
      <c r="ACZ187" s="7"/>
      <c r="ADA187" s="7"/>
      <c r="ADB187" s="7"/>
      <c r="ADC187" s="7"/>
      <c r="ADD187" s="7"/>
      <c r="ADE187" s="7"/>
      <c r="ADF187" s="7"/>
      <c r="ADG187" s="7"/>
      <c r="ADH187" s="7"/>
      <c r="ADI187" s="7"/>
      <c r="ADJ187" s="7"/>
      <c r="ADK187" s="7"/>
      <c r="ADL187" s="7"/>
      <c r="ADM187" s="7"/>
      <c r="ADN187" s="7"/>
      <c r="ADO187" s="7"/>
      <c r="ADP187" s="7"/>
      <c r="ADQ187" s="7"/>
      <c r="ADR187" s="7"/>
      <c r="ADS187" s="7"/>
      <c r="ADT187" s="7"/>
      <c r="ADU187" s="7"/>
      <c r="ADV187" s="7"/>
      <c r="ADW187" s="7"/>
      <c r="ADX187" s="7"/>
      <c r="ADY187" s="7"/>
      <c r="ADZ187" s="7"/>
      <c r="AEA187" s="7"/>
      <c r="AEB187" s="7"/>
      <c r="AEC187" s="7"/>
      <c r="AED187" s="7"/>
      <c r="AEE187" s="7"/>
      <c r="AEF187" s="7"/>
      <c r="AEG187" s="7"/>
      <c r="AEH187" s="7"/>
      <c r="AEI187" s="7"/>
      <c r="AEJ187" s="7"/>
      <c r="AEK187" s="7"/>
      <c r="AEL187" s="7"/>
      <c r="AEM187" s="7"/>
      <c r="AEN187" s="7"/>
      <c r="AEO187" s="7"/>
      <c r="AEP187" s="7"/>
      <c r="AEQ187" s="7"/>
      <c r="AER187" s="7"/>
      <c r="AES187" s="7"/>
      <c r="AET187" s="7"/>
      <c r="AEU187" s="7"/>
      <c r="AEV187" s="7"/>
      <c r="AEW187" s="7"/>
      <c r="AEX187" s="7"/>
      <c r="AEY187" s="7"/>
      <c r="AEZ187" s="7"/>
      <c r="AFA187" s="7"/>
      <c r="AFB187" s="7"/>
      <c r="AFC187" s="7"/>
      <c r="AFD187" s="7"/>
      <c r="AFE187" s="7"/>
      <c r="AFF187" s="7"/>
      <c r="AFG187" s="7"/>
      <c r="AFH187" s="7"/>
      <c r="AFI187" s="7"/>
      <c r="AFJ187" s="7"/>
      <c r="AFK187" s="7"/>
      <c r="AFL187" s="7"/>
      <c r="AFM187" s="7"/>
      <c r="AFN187" s="7"/>
      <c r="AFO187" s="7"/>
      <c r="AFP187" s="7"/>
      <c r="AFQ187" s="7"/>
      <c r="AFR187" s="7"/>
      <c r="AFS187" s="7"/>
      <c r="AFT187" s="7"/>
      <c r="AFU187" s="7"/>
      <c r="AFV187" s="7"/>
      <c r="AFW187" s="7"/>
      <c r="AFX187" s="7"/>
      <c r="AFY187" s="7"/>
      <c r="AFZ187" s="7"/>
      <c r="AGA187" s="7"/>
      <c r="AGB187" s="7"/>
      <c r="AGC187" s="7"/>
      <c r="AGD187" s="7"/>
      <c r="AGE187" s="7"/>
      <c r="AGF187" s="7"/>
      <c r="AGG187" s="7"/>
      <c r="AGH187" s="7"/>
      <c r="AGI187" s="7"/>
      <c r="AGJ187" s="7"/>
      <c r="AGK187" s="7"/>
      <c r="AGL187" s="7"/>
      <c r="AGM187" s="7"/>
      <c r="AGN187" s="7"/>
      <c r="AGO187" s="7"/>
      <c r="AGP187" s="7"/>
      <c r="AGQ187" s="7"/>
      <c r="AGR187" s="7"/>
      <c r="AGS187" s="7"/>
      <c r="AGT187" s="7"/>
      <c r="AGU187" s="7"/>
      <c r="AGV187" s="7"/>
      <c r="AGW187" s="7"/>
      <c r="AGX187" s="7"/>
      <c r="AGY187" s="7"/>
      <c r="AGZ187" s="7"/>
      <c r="AHA187" s="7"/>
      <c r="AHB187" s="7"/>
      <c r="AHC187" s="7"/>
      <c r="AHD187" s="7"/>
      <c r="AHE187" s="7"/>
      <c r="AHF187" s="7"/>
      <c r="AHG187" s="7"/>
      <c r="AHH187" s="7"/>
      <c r="AHI187" s="7"/>
      <c r="AHJ187" s="7"/>
      <c r="AHK187" s="7"/>
      <c r="AHL187" s="7"/>
      <c r="AHM187" s="7"/>
      <c r="AHN187" s="7"/>
      <c r="AHO187" s="7"/>
      <c r="AHP187" s="7"/>
      <c r="AHQ187" s="7"/>
      <c r="AHR187" s="7"/>
      <c r="AHS187" s="7"/>
      <c r="AHT187" s="7"/>
      <c r="AHU187" s="7"/>
      <c r="AHV187" s="7"/>
      <c r="AHW187" s="7"/>
      <c r="AHX187" s="7"/>
      <c r="AHY187" s="7"/>
      <c r="AHZ187" s="7"/>
      <c r="AIA187" s="7"/>
      <c r="AIB187" s="7"/>
      <c r="AIC187" s="7"/>
      <c r="AID187" s="7"/>
      <c r="AIE187" s="7"/>
      <c r="AIF187" s="7"/>
      <c r="AIG187" s="7"/>
      <c r="AIH187" s="7"/>
      <c r="AII187" s="7"/>
      <c r="AIJ187" s="7"/>
      <c r="AIK187" s="7"/>
      <c r="AIL187" s="7"/>
      <c r="AIM187" s="7"/>
      <c r="AIN187" s="7"/>
      <c r="AIO187" s="7"/>
      <c r="AIP187" s="7"/>
      <c r="AIQ187" s="7"/>
      <c r="AIR187" s="7"/>
      <c r="AIS187" s="7"/>
      <c r="AIT187" s="7"/>
      <c r="AIU187" s="7"/>
      <c r="AIV187" s="7"/>
      <c r="AIW187" s="7"/>
      <c r="AIX187" s="7"/>
      <c r="AIY187" s="7"/>
      <c r="AIZ187" s="7"/>
      <c r="AJA187" s="7"/>
      <c r="AJB187" s="7"/>
      <c r="AJC187" s="7"/>
      <c r="AJD187" s="7"/>
      <c r="AJE187" s="7"/>
      <c r="AJF187" s="7"/>
      <c r="AJG187" s="7"/>
      <c r="AJH187" s="7"/>
      <c r="AJI187" s="7"/>
      <c r="AJJ187" s="7"/>
      <c r="AJK187" s="7"/>
      <c r="AJL187" s="7"/>
      <c r="AJM187" s="7"/>
      <c r="AJN187" s="7"/>
      <c r="AJO187" s="7"/>
      <c r="AJP187" s="7"/>
      <c r="AJQ187" s="7"/>
      <c r="AJR187" s="7"/>
      <c r="AJS187" s="7"/>
      <c r="AJT187" s="7"/>
      <c r="AJU187" s="7"/>
      <c r="AJV187" s="7"/>
      <c r="AJW187" s="7"/>
      <c r="AJX187" s="7"/>
      <c r="AJY187" s="7"/>
      <c r="AJZ187" s="7"/>
      <c r="AKA187" s="7"/>
      <c r="AKB187" s="7"/>
      <c r="AKC187" s="7"/>
      <c r="AKD187" s="7"/>
      <c r="AKE187" s="7"/>
      <c r="AKF187" s="7"/>
      <c r="AKG187" s="7"/>
      <c r="AKH187" s="7"/>
      <c r="AKI187" s="7"/>
      <c r="AKJ187" s="7"/>
      <c r="AKK187" s="7"/>
      <c r="AKL187" s="7"/>
      <c r="AKM187" s="7"/>
      <c r="AKN187" s="7"/>
      <c r="AKO187" s="7"/>
      <c r="AKP187" s="7"/>
      <c r="AKQ187" s="7"/>
      <c r="AKR187" s="7"/>
      <c r="AKS187" s="7"/>
      <c r="AKT187" s="7"/>
      <c r="AKU187" s="7"/>
      <c r="AKV187" s="7"/>
      <c r="AKW187" s="7"/>
      <c r="AKX187" s="7"/>
      <c r="AKY187" s="7"/>
      <c r="AKZ187" s="7"/>
      <c r="ALA187" s="7"/>
      <c r="ALB187" s="7"/>
      <c r="ALC187" s="7"/>
      <c r="ALD187" s="7"/>
      <c r="ALE187" s="7"/>
      <c r="ALF187" s="7"/>
      <c r="ALG187" s="7"/>
      <c r="ALH187" s="7"/>
      <c r="ALI187" s="7"/>
      <c r="ALJ187" s="7"/>
      <c r="ALK187" s="7"/>
      <c r="ALL187" s="7"/>
      <c r="ALM187" s="7"/>
      <c r="ALN187" s="7"/>
      <c r="ALO187" s="7"/>
      <c r="ALP187" s="7"/>
      <c r="ALQ187" s="7"/>
      <c r="ALR187" s="7"/>
      <c r="ALS187" s="7"/>
      <c r="ALT187" s="7"/>
      <c r="ALU187" s="7"/>
      <c r="ALV187" s="7"/>
      <c r="ALW187" s="7"/>
      <c r="ALX187" s="7"/>
      <c r="ALY187" s="7"/>
      <c r="ALZ187" s="7"/>
      <c r="AMA187" s="7"/>
      <c r="AMB187" s="7"/>
      <c r="AMC187" s="7"/>
      <c r="AMD187" s="7"/>
    </row>
    <row r="188" spans="1:1018" x14ac:dyDescent="0.25">
      <c r="A188" s="37" t="s">
        <v>119</v>
      </c>
      <c r="B188" s="9" t="s">
        <v>110</v>
      </c>
      <c r="C188" s="4">
        <v>1.113</v>
      </c>
      <c r="D188" s="4">
        <v>1.7829999999999999</v>
      </c>
      <c r="E188" s="5" t="s">
        <v>195</v>
      </c>
      <c r="F188" s="4">
        <f>0.636-0.389</f>
        <v>0.247</v>
      </c>
      <c r="G188" s="21" t="s">
        <v>10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  <c r="MB188" s="7"/>
      <c r="MC188" s="7"/>
      <c r="MD188" s="7"/>
      <c r="ME188" s="7"/>
      <c r="MF188" s="7"/>
      <c r="MG188" s="7"/>
      <c r="MH188" s="7"/>
      <c r="MI188" s="7"/>
      <c r="MJ188" s="7"/>
      <c r="MK188" s="7"/>
      <c r="ML188" s="7"/>
      <c r="MM188" s="7"/>
      <c r="MN188" s="7"/>
      <c r="MO188" s="7"/>
      <c r="MP188" s="7"/>
      <c r="MQ188" s="7"/>
      <c r="MR188" s="7"/>
      <c r="MS188" s="7"/>
      <c r="MT188" s="7"/>
      <c r="MU188" s="7"/>
      <c r="MV188" s="7"/>
      <c r="MW188" s="7"/>
      <c r="MX188" s="7"/>
      <c r="MY188" s="7"/>
      <c r="MZ188" s="7"/>
      <c r="NA188" s="7"/>
      <c r="NB188" s="7"/>
      <c r="NC188" s="7"/>
      <c r="ND188" s="7"/>
      <c r="NE188" s="7"/>
      <c r="NF188" s="7"/>
      <c r="NG188" s="7"/>
      <c r="NH188" s="7"/>
      <c r="NI188" s="7"/>
      <c r="NJ188" s="7"/>
      <c r="NK188" s="7"/>
      <c r="NL188" s="7"/>
      <c r="NM188" s="7"/>
      <c r="NN188" s="7"/>
      <c r="NO188" s="7"/>
      <c r="NP188" s="7"/>
      <c r="NQ188" s="7"/>
      <c r="NR188" s="7"/>
      <c r="NS188" s="7"/>
      <c r="NT188" s="7"/>
      <c r="NU188" s="7"/>
      <c r="NV188" s="7"/>
      <c r="NW188" s="7"/>
      <c r="NX188" s="7"/>
      <c r="NY188" s="7"/>
      <c r="NZ188" s="7"/>
      <c r="OA188" s="7"/>
      <c r="OB188" s="7"/>
      <c r="OC188" s="7"/>
      <c r="OD188" s="7"/>
      <c r="OE188" s="7"/>
      <c r="OF188" s="7"/>
      <c r="OG188" s="7"/>
      <c r="OH188" s="7"/>
      <c r="OI188" s="7"/>
      <c r="OJ188" s="7"/>
      <c r="OK188" s="7"/>
      <c r="OL188" s="7"/>
      <c r="OM188" s="7"/>
      <c r="ON188" s="7"/>
      <c r="OO188" s="7"/>
      <c r="OP188" s="7"/>
      <c r="OQ188" s="7"/>
      <c r="OR188" s="7"/>
      <c r="OS188" s="7"/>
      <c r="OT188" s="7"/>
      <c r="OU188" s="7"/>
      <c r="OV188" s="7"/>
      <c r="OW188" s="7"/>
      <c r="OX188" s="7"/>
      <c r="OY188" s="7"/>
      <c r="OZ188" s="7"/>
      <c r="PA188" s="7"/>
      <c r="PB188" s="7"/>
      <c r="PC188" s="7"/>
      <c r="PD188" s="7"/>
      <c r="PE188" s="7"/>
      <c r="PF188" s="7"/>
      <c r="PG188" s="7"/>
      <c r="PH188" s="7"/>
      <c r="PI188" s="7"/>
      <c r="PJ188" s="7"/>
      <c r="PK188" s="7"/>
      <c r="PL188" s="7"/>
      <c r="PM188" s="7"/>
      <c r="PN188" s="7"/>
      <c r="PO188" s="7"/>
      <c r="PP188" s="7"/>
      <c r="PQ188" s="7"/>
      <c r="PR188" s="7"/>
      <c r="PS188" s="7"/>
      <c r="PT188" s="7"/>
      <c r="PU188" s="7"/>
      <c r="PV188" s="7"/>
      <c r="PW188" s="7"/>
      <c r="PX188" s="7"/>
      <c r="PY188" s="7"/>
      <c r="PZ188" s="7"/>
      <c r="QA188" s="7"/>
      <c r="QB188" s="7"/>
      <c r="QC188" s="7"/>
      <c r="QD188" s="7"/>
      <c r="QE188" s="7"/>
      <c r="QF188" s="7"/>
      <c r="QG188" s="7"/>
      <c r="QH188" s="7"/>
      <c r="QI188" s="7"/>
      <c r="QJ188" s="7"/>
      <c r="QK188" s="7"/>
      <c r="QL188" s="7"/>
      <c r="QM188" s="7"/>
      <c r="QN188" s="7"/>
      <c r="QO188" s="7"/>
      <c r="QP188" s="7"/>
      <c r="QQ188" s="7"/>
      <c r="QR188" s="7"/>
      <c r="QS188" s="7"/>
      <c r="QT188" s="7"/>
      <c r="QU188" s="7"/>
      <c r="QV188" s="7"/>
      <c r="QW188" s="7"/>
      <c r="QX188" s="7"/>
      <c r="QY188" s="7"/>
      <c r="QZ188" s="7"/>
      <c r="RA188" s="7"/>
      <c r="RB188" s="7"/>
      <c r="RC188" s="7"/>
      <c r="RD188" s="7"/>
      <c r="RE188" s="7"/>
      <c r="RF188" s="7"/>
      <c r="RG188" s="7"/>
      <c r="RH188" s="7"/>
      <c r="RI188" s="7"/>
      <c r="RJ188" s="7"/>
      <c r="RK188" s="7"/>
      <c r="RL188" s="7"/>
      <c r="RM188" s="7"/>
      <c r="RN188" s="7"/>
      <c r="RO188" s="7"/>
      <c r="RP188" s="7"/>
      <c r="RQ188" s="7"/>
      <c r="RR188" s="7"/>
      <c r="RS188" s="7"/>
      <c r="RT188" s="7"/>
      <c r="RU188" s="7"/>
      <c r="RV188" s="7"/>
      <c r="RW188" s="7"/>
      <c r="RX188" s="7"/>
      <c r="RY188" s="7"/>
      <c r="RZ188" s="7"/>
      <c r="SA188" s="7"/>
      <c r="SB188" s="7"/>
      <c r="SC188" s="7"/>
      <c r="SD188" s="7"/>
      <c r="SE188" s="7"/>
      <c r="SF188" s="7"/>
      <c r="SG188" s="7"/>
      <c r="SH188" s="7"/>
      <c r="SI188" s="7"/>
      <c r="SJ188" s="7"/>
      <c r="SK188" s="7"/>
      <c r="SL188" s="7"/>
      <c r="SM188" s="7"/>
      <c r="SN188" s="7"/>
      <c r="SO188" s="7"/>
      <c r="SP188" s="7"/>
      <c r="SQ188" s="7"/>
      <c r="SR188" s="7"/>
      <c r="SS188" s="7"/>
      <c r="ST188" s="7"/>
      <c r="SU188" s="7"/>
      <c r="SV188" s="7"/>
      <c r="SW188" s="7"/>
      <c r="SX188" s="7"/>
      <c r="SY188" s="7"/>
      <c r="SZ188" s="7"/>
      <c r="TA188" s="7"/>
      <c r="TB188" s="7"/>
      <c r="TC188" s="7"/>
      <c r="TD188" s="7"/>
      <c r="TE188" s="7"/>
      <c r="TF188" s="7"/>
      <c r="TG188" s="7"/>
      <c r="TH188" s="7"/>
      <c r="TI188" s="7"/>
      <c r="TJ188" s="7"/>
      <c r="TK188" s="7"/>
      <c r="TL188" s="7"/>
      <c r="TM188" s="7"/>
      <c r="TN188" s="7"/>
      <c r="TO188" s="7"/>
      <c r="TP188" s="7"/>
      <c r="TQ188" s="7"/>
      <c r="TR188" s="7"/>
      <c r="TS188" s="7"/>
      <c r="TT188" s="7"/>
      <c r="TU188" s="7"/>
      <c r="TV188" s="7"/>
      <c r="TW188" s="7"/>
      <c r="TX188" s="7"/>
      <c r="TY188" s="7"/>
      <c r="TZ188" s="7"/>
      <c r="UA188" s="7"/>
      <c r="UB188" s="7"/>
      <c r="UC188" s="7"/>
      <c r="UD188" s="7"/>
      <c r="UE188" s="7"/>
      <c r="UF188" s="7"/>
      <c r="UG188" s="7"/>
      <c r="UH188" s="7"/>
      <c r="UI188" s="7"/>
      <c r="UJ188" s="7"/>
      <c r="UK188" s="7"/>
      <c r="UL188" s="7"/>
      <c r="UM188" s="7"/>
      <c r="UN188" s="7"/>
      <c r="UO188" s="7"/>
      <c r="UP188" s="7"/>
      <c r="UQ188" s="7"/>
      <c r="UR188" s="7"/>
      <c r="US188" s="7"/>
      <c r="UT188" s="7"/>
      <c r="UU188" s="7"/>
      <c r="UV188" s="7"/>
      <c r="UW188" s="7"/>
      <c r="UX188" s="7"/>
      <c r="UY188" s="7"/>
      <c r="UZ188" s="7"/>
      <c r="VA188" s="7"/>
      <c r="VB188" s="7"/>
      <c r="VC188" s="7"/>
      <c r="VD188" s="7"/>
      <c r="VE188" s="7"/>
      <c r="VF188" s="7"/>
      <c r="VG188" s="7"/>
      <c r="VH188" s="7"/>
      <c r="VI188" s="7"/>
      <c r="VJ188" s="7"/>
      <c r="VK188" s="7"/>
      <c r="VL188" s="7"/>
      <c r="VM188" s="7"/>
      <c r="VN188" s="7"/>
      <c r="VO188" s="7"/>
      <c r="VP188" s="7"/>
      <c r="VQ188" s="7"/>
      <c r="VR188" s="7"/>
      <c r="VS188" s="7"/>
      <c r="VT188" s="7"/>
      <c r="VU188" s="7"/>
      <c r="VV188" s="7"/>
      <c r="VW188" s="7"/>
      <c r="VX188" s="7"/>
      <c r="VY188" s="7"/>
      <c r="VZ188" s="7"/>
      <c r="WA188" s="7"/>
      <c r="WB188" s="7"/>
      <c r="WC188" s="7"/>
      <c r="WD188" s="7"/>
      <c r="WE188" s="7"/>
      <c r="WF188" s="7"/>
      <c r="WG188" s="7"/>
      <c r="WH188" s="7"/>
      <c r="WI188" s="7"/>
      <c r="WJ188" s="7"/>
      <c r="WK188" s="7"/>
      <c r="WL188" s="7"/>
      <c r="WM188" s="7"/>
      <c r="WN188" s="7"/>
      <c r="WO188" s="7"/>
      <c r="WP188" s="7"/>
      <c r="WQ188" s="7"/>
      <c r="WR188" s="7"/>
      <c r="WS188" s="7"/>
      <c r="WT188" s="7"/>
      <c r="WU188" s="7"/>
      <c r="WV188" s="7"/>
      <c r="WW188" s="7"/>
      <c r="WX188" s="7"/>
      <c r="WY188" s="7"/>
      <c r="WZ188" s="7"/>
      <c r="XA188" s="7"/>
      <c r="XB188" s="7"/>
      <c r="XC188" s="7"/>
      <c r="XD188" s="7"/>
      <c r="XE188" s="7"/>
      <c r="XF188" s="7"/>
      <c r="XG188" s="7"/>
      <c r="XH188" s="7"/>
      <c r="XI188" s="7"/>
      <c r="XJ188" s="7"/>
      <c r="XK188" s="7"/>
      <c r="XL188" s="7"/>
      <c r="XM188" s="7"/>
      <c r="XN188" s="7"/>
      <c r="XO188" s="7"/>
      <c r="XP188" s="7"/>
      <c r="XQ188" s="7"/>
      <c r="XR188" s="7"/>
      <c r="XS188" s="7"/>
      <c r="XT188" s="7"/>
      <c r="XU188" s="7"/>
      <c r="XV188" s="7"/>
      <c r="XW188" s="7"/>
      <c r="XX188" s="7"/>
      <c r="XY188" s="7"/>
      <c r="XZ188" s="7"/>
      <c r="YA188" s="7"/>
      <c r="YB188" s="7"/>
      <c r="YC188" s="7"/>
      <c r="YD188" s="7"/>
      <c r="YE188" s="7"/>
      <c r="YF188" s="7"/>
      <c r="YG188" s="7"/>
      <c r="YH188" s="7"/>
      <c r="YI188" s="7"/>
      <c r="YJ188" s="7"/>
      <c r="YK188" s="7"/>
      <c r="YL188" s="7"/>
      <c r="YM188" s="7"/>
      <c r="YN188" s="7"/>
      <c r="YO188" s="7"/>
      <c r="YP188" s="7"/>
      <c r="YQ188" s="7"/>
      <c r="YR188" s="7"/>
      <c r="YS188" s="7"/>
      <c r="YT188" s="7"/>
      <c r="YU188" s="7"/>
      <c r="YV188" s="7"/>
      <c r="YW188" s="7"/>
      <c r="YX188" s="7"/>
      <c r="YY188" s="7"/>
      <c r="YZ188" s="7"/>
      <c r="ZA188" s="7"/>
      <c r="ZB188" s="7"/>
      <c r="ZC188" s="7"/>
      <c r="ZD188" s="7"/>
      <c r="ZE188" s="7"/>
      <c r="ZF188" s="7"/>
      <c r="ZG188" s="7"/>
      <c r="ZH188" s="7"/>
      <c r="ZI188" s="7"/>
      <c r="ZJ188" s="7"/>
      <c r="ZK188" s="7"/>
      <c r="ZL188" s="7"/>
      <c r="ZM188" s="7"/>
      <c r="ZN188" s="7"/>
      <c r="ZO188" s="7"/>
      <c r="ZP188" s="7"/>
      <c r="ZQ188" s="7"/>
      <c r="ZR188" s="7"/>
      <c r="ZS188" s="7"/>
      <c r="ZT188" s="7"/>
      <c r="ZU188" s="7"/>
      <c r="ZV188" s="7"/>
      <c r="ZW188" s="7"/>
      <c r="ZX188" s="7"/>
      <c r="ZY188" s="7"/>
      <c r="ZZ188" s="7"/>
      <c r="AAA188" s="7"/>
      <c r="AAB188" s="7"/>
      <c r="AAC188" s="7"/>
      <c r="AAD188" s="7"/>
      <c r="AAE188" s="7"/>
      <c r="AAF188" s="7"/>
      <c r="AAG188" s="7"/>
      <c r="AAH188" s="7"/>
      <c r="AAI188" s="7"/>
      <c r="AAJ188" s="7"/>
      <c r="AAK188" s="7"/>
      <c r="AAL188" s="7"/>
      <c r="AAM188" s="7"/>
      <c r="AAN188" s="7"/>
      <c r="AAO188" s="7"/>
      <c r="AAP188" s="7"/>
      <c r="AAQ188" s="7"/>
      <c r="AAR188" s="7"/>
      <c r="AAS188" s="7"/>
      <c r="AAT188" s="7"/>
      <c r="AAU188" s="7"/>
      <c r="AAV188" s="7"/>
      <c r="AAW188" s="7"/>
      <c r="AAX188" s="7"/>
      <c r="AAY188" s="7"/>
      <c r="AAZ188" s="7"/>
      <c r="ABA188" s="7"/>
      <c r="ABB188" s="7"/>
      <c r="ABC188" s="7"/>
      <c r="ABD188" s="7"/>
      <c r="ABE188" s="7"/>
      <c r="ABF188" s="7"/>
      <c r="ABG188" s="7"/>
      <c r="ABH188" s="7"/>
      <c r="ABI188" s="7"/>
      <c r="ABJ188" s="7"/>
      <c r="ABK188" s="7"/>
      <c r="ABL188" s="7"/>
      <c r="ABM188" s="7"/>
      <c r="ABN188" s="7"/>
      <c r="ABO188" s="7"/>
      <c r="ABP188" s="7"/>
      <c r="ABQ188" s="7"/>
      <c r="ABR188" s="7"/>
      <c r="ABS188" s="7"/>
      <c r="ABT188" s="7"/>
      <c r="ABU188" s="7"/>
      <c r="ABV188" s="7"/>
      <c r="ABW188" s="7"/>
      <c r="ABX188" s="7"/>
      <c r="ABY188" s="7"/>
      <c r="ABZ188" s="7"/>
      <c r="ACA188" s="7"/>
      <c r="ACB188" s="7"/>
      <c r="ACC188" s="7"/>
      <c r="ACD188" s="7"/>
      <c r="ACE188" s="7"/>
      <c r="ACF188" s="7"/>
      <c r="ACG188" s="7"/>
      <c r="ACH188" s="7"/>
      <c r="ACI188" s="7"/>
      <c r="ACJ188" s="7"/>
      <c r="ACK188" s="7"/>
      <c r="ACL188" s="7"/>
      <c r="ACM188" s="7"/>
      <c r="ACN188" s="7"/>
      <c r="ACO188" s="7"/>
      <c r="ACP188" s="7"/>
      <c r="ACQ188" s="7"/>
      <c r="ACR188" s="7"/>
      <c r="ACS188" s="7"/>
      <c r="ACT188" s="7"/>
      <c r="ACU188" s="7"/>
      <c r="ACV188" s="7"/>
      <c r="ACW188" s="7"/>
      <c r="ACX188" s="7"/>
      <c r="ACY188" s="7"/>
      <c r="ACZ188" s="7"/>
      <c r="ADA188" s="7"/>
      <c r="ADB188" s="7"/>
      <c r="ADC188" s="7"/>
      <c r="ADD188" s="7"/>
      <c r="ADE188" s="7"/>
      <c r="ADF188" s="7"/>
      <c r="ADG188" s="7"/>
      <c r="ADH188" s="7"/>
      <c r="ADI188" s="7"/>
      <c r="ADJ188" s="7"/>
      <c r="ADK188" s="7"/>
      <c r="ADL188" s="7"/>
      <c r="ADM188" s="7"/>
      <c r="ADN188" s="7"/>
      <c r="ADO188" s="7"/>
      <c r="ADP188" s="7"/>
      <c r="ADQ188" s="7"/>
      <c r="ADR188" s="7"/>
      <c r="ADS188" s="7"/>
      <c r="ADT188" s="7"/>
      <c r="ADU188" s="7"/>
      <c r="ADV188" s="7"/>
      <c r="ADW188" s="7"/>
      <c r="ADX188" s="7"/>
      <c r="ADY188" s="7"/>
      <c r="ADZ188" s="7"/>
      <c r="AEA188" s="7"/>
      <c r="AEB188" s="7"/>
      <c r="AEC188" s="7"/>
      <c r="AED188" s="7"/>
      <c r="AEE188" s="7"/>
      <c r="AEF188" s="7"/>
      <c r="AEG188" s="7"/>
      <c r="AEH188" s="7"/>
      <c r="AEI188" s="7"/>
      <c r="AEJ188" s="7"/>
      <c r="AEK188" s="7"/>
      <c r="AEL188" s="7"/>
      <c r="AEM188" s="7"/>
      <c r="AEN188" s="7"/>
      <c r="AEO188" s="7"/>
      <c r="AEP188" s="7"/>
      <c r="AEQ188" s="7"/>
      <c r="AER188" s="7"/>
      <c r="AES188" s="7"/>
      <c r="AET188" s="7"/>
      <c r="AEU188" s="7"/>
      <c r="AEV188" s="7"/>
      <c r="AEW188" s="7"/>
      <c r="AEX188" s="7"/>
      <c r="AEY188" s="7"/>
      <c r="AEZ188" s="7"/>
      <c r="AFA188" s="7"/>
      <c r="AFB188" s="7"/>
      <c r="AFC188" s="7"/>
      <c r="AFD188" s="7"/>
      <c r="AFE188" s="7"/>
      <c r="AFF188" s="7"/>
      <c r="AFG188" s="7"/>
      <c r="AFH188" s="7"/>
      <c r="AFI188" s="7"/>
      <c r="AFJ188" s="7"/>
      <c r="AFK188" s="7"/>
      <c r="AFL188" s="7"/>
      <c r="AFM188" s="7"/>
      <c r="AFN188" s="7"/>
      <c r="AFO188" s="7"/>
      <c r="AFP188" s="7"/>
      <c r="AFQ188" s="7"/>
      <c r="AFR188" s="7"/>
      <c r="AFS188" s="7"/>
      <c r="AFT188" s="7"/>
      <c r="AFU188" s="7"/>
      <c r="AFV188" s="7"/>
      <c r="AFW188" s="7"/>
      <c r="AFX188" s="7"/>
      <c r="AFY188" s="7"/>
      <c r="AFZ188" s="7"/>
      <c r="AGA188" s="7"/>
      <c r="AGB188" s="7"/>
      <c r="AGC188" s="7"/>
      <c r="AGD188" s="7"/>
      <c r="AGE188" s="7"/>
      <c r="AGF188" s="7"/>
      <c r="AGG188" s="7"/>
      <c r="AGH188" s="7"/>
      <c r="AGI188" s="7"/>
      <c r="AGJ188" s="7"/>
      <c r="AGK188" s="7"/>
      <c r="AGL188" s="7"/>
      <c r="AGM188" s="7"/>
      <c r="AGN188" s="7"/>
      <c r="AGO188" s="7"/>
      <c r="AGP188" s="7"/>
      <c r="AGQ188" s="7"/>
      <c r="AGR188" s="7"/>
      <c r="AGS188" s="7"/>
      <c r="AGT188" s="7"/>
      <c r="AGU188" s="7"/>
      <c r="AGV188" s="7"/>
      <c r="AGW188" s="7"/>
      <c r="AGX188" s="7"/>
      <c r="AGY188" s="7"/>
      <c r="AGZ188" s="7"/>
      <c r="AHA188" s="7"/>
      <c r="AHB188" s="7"/>
      <c r="AHC188" s="7"/>
      <c r="AHD188" s="7"/>
      <c r="AHE188" s="7"/>
      <c r="AHF188" s="7"/>
      <c r="AHG188" s="7"/>
      <c r="AHH188" s="7"/>
      <c r="AHI188" s="7"/>
      <c r="AHJ188" s="7"/>
      <c r="AHK188" s="7"/>
      <c r="AHL188" s="7"/>
      <c r="AHM188" s="7"/>
      <c r="AHN188" s="7"/>
      <c r="AHO188" s="7"/>
      <c r="AHP188" s="7"/>
      <c r="AHQ188" s="7"/>
      <c r="AHR188" s="7"/>
      <c r="AHS188" s="7"/>
      <c r="AHT188" s="7"/>
      <c r="AHU188" s="7"/>
      <c r="AHV188" s="7"/>
      <c r="AHW188" s="7"/>
      <c r="AHX188" s="7"/>
      <c r="AHY188" s="7"/>
      <c r="AHZ188" s="7"/>
      <c r="AIA188" s="7"/>
      <c r="AIB188" s="7"/>
      <c r="AIC188" s="7"/>
      <c r="AID188" s="7"/>
      <c r="AIE188" s="7"/>
      <c r="AIF188" s="7"/>
      <c r="AIG188" s="7"/>
      <c r="AIH188" s="7"/>
      <c r="AII188" s="7"/>
      <c r="AIJ188" s="7"/>
      <c r="AIK188" s="7"/>
      <c r="AIL188" s="7"/>
      <c r="AIM188" s="7"/>
      <c r="AIN188" s="7"/>
      <c r="AIO188" s="7"/>
      <c r="AIP188" s="7"/>
      <c r="AIQ188" s="7"/>
      <c r="AIR188" s="7"/>
      <c r="AIS188" s="7"/>
      <c r="AIT188" s="7"/>
      <c r="AIU188" s="7"/>
      <c r="AIV188" s="7"/>
      <c r="AIW188" s="7"/>
      <c r="AIX188" s="7"/>
      <c r="AIY188" s="7"/>
      <c r="AIZ188" s="7"/>
      <c r="AJA188" s="7"/>
      <c r="AJB188" s="7"/>
      <c r="AJC188" s="7"/>
      <c r="AJD188" s="7"/>
      <c r="AJE188" s="7"/>
      <c r="AJF188" s="7"/>
      <c r="AJG188" s="7"/>
      <c r="AJH188" s="7"/>
      <c r="AJI188" s="7"/>
      <c r="AJJ188" s="7"/>
      <c r="AJK188" s="7"/>
      <c r="AJL188" s="7"/>
      <c r="AJM188" s="7"/>
      <c r="AJN188" s="7"/>
      <c r="AJO188" s="7"/>
      <c r="AJP188" s="7"/>
      <c r="AJQ188" s="7"/>
      <c r="AJR188" s="7"/>
      <c r="AJS188" s="7"/>
      <c r="AJT188" s="7"/>
      <c r="AJU188" s="7"/>
      <c r="AJV188" s="7"/>
      <c r="AJW188" s="7"/>
      <c r="AJX188" s="7"/>
      <c r="AJY188" s="7"/>
      <c r="AJZ188" s="7"/>
      <c r="AKA188" s="7"/>
      <c r="AKB188" s="7"/>
      <c r="AKC188" s="7"/>
      <c r="AKD188" s="7"/>
      <c r="AKE188" s="7"/>
      <c r="AKF188" s="7"/>
      <c r="AKG188" s="7"/>
      <c r="AKH188" s="7"/>
      <c r="AKI188" s="7"/>
      <c r="AKJ188" s="7"/>
      <c r="AKK188" s="7"/>
      <c r="AKL188" s="7"/>
      <c r="AKM188" s="7"/>
      <c r="AKN188" s="7"/>
      <c r="AKO188" s="7"/>
      <c r="AKP188" s="7"/>
      <c r="AKQ188" s="7"/>
      <c r="AKR188" s="7"/>
      <c r="AKS188" s="7"/>
      <c r="AKT188" s="7"/>
      <c r="AKU188" s="7"/>
      <c r="AKV188" s="7"/>
      <c r="AKW188" s="7"/>
      <c r="AKX188" s="7"/>
      <c r="AKY188" s="7"/>
      <c r="AKZ188" s="7"/>
      <c r="ALA188" s="7"/>
      <c r="ALB188" s="7"/>
      <c r="ALC188" s="7"/>
      <c r="ALD188" s="7"/>
      <c r="ALE188" s="7"/>
      <c r="ALF188" s="7"/>
      <c r="ALG188" s="7"/>
      <c r="ALH188" s="7"/>
      <c r="ALI188" s="7"/>
      <c r="ALJ188" s="7"/>
      <c r="ALK188" s="7"/>
      <c r="ALL188" s="7"/>
      <c r="ALM188" s="7"/>
      <c r="ALN188" s="7"/>
      <c r="ALO188" s="7"/>
      <c r="ALP188" s="7"/>
      <c r="ALQ188" s="7"/>
      <c r="ALR188" s="7"/>
      <c r="ALS188" s="7"/>
      <c r="ALT188" s="7"/>
      <c r="ALU188" s="7"/>
      <c r="ALV188" s="7"/>
      <c r="ALW188" s="7"/>
      <c r="ALX188" s="7"/>
      <c r="ALY188" s="7"/>
      <c r="ALZ188" s="7"/>
      <c r="AMA188" s="7"/>
      <c r="AMB188" s="7"/>
      <c r="AMC188" s="7"/>
      <c r="AMD188" s="7"/>
    </row>
    <row r="189" spans="1:1018" x14ac:dyDescent="0.25">
      <c r="A189" s="37" t="s">
        <v>119</v>
      </c>
      <c r="B189" s="9" t="s">
        <v>110</v>
      </c>
      <c r="C189" s="4">
        <v>0.96899999999999997</v>
      </c>
      <c r="D189" s="4">
        <v>1.64</v>
      </c>
      <c r="E189" s="5" t="s">
        <v>272</v>
      </c>
      <c r="F189" s="4">
        <f>0.482-0.18-0.09</f>
        <v>0.21199999999999999</v>
      </c>
      <c r="G189" s="21" t="s">
        <v>10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  <c r="NA189" s="7"/>
      <c r="NB189" s="7"/>
      <c r="NC189" s="7"/>
      <c r="ND189" s="7"/>
      <c r="NE189" s="7"/>
      <c r="NF189" s="7"/>
      <c r="NG189" s="7"/>
      <c r="NH189" s="7"/>
      <c r="NI189" s="7"/>
      <c r="NJ189" s="7"/>
      <c r="NK189" s="7"/>
      <c r="NL189" s="7"/>
      <c r="NM189" s="7"/>
      <c r="NN189" s="7"/>
      <c r="NO189" s="7"/>
      <c r="NP189" s="7"/>
      <c r="NQ189" s="7"/>
      <c r="NR189" s="7"/>
      <c r="NS189" s="7"/>
      <c r="NT189" s="7"/>
      <c r="NU189" s="7"/>
      <c r="NV189" s="7"/>
      <c r="NW189" s="7"/>
      <c r="NX189" s="7"/>
      <c r="NY189" s="7"/>
      <c r="NZ189" s="7"/>
      <c r="OA189" s="7"/>
      <c r="OB189" s="7"/>
      <c r="OC189" s="7"/>
      <c r="OD189" s="7"/>
      <c r="OE189" s="7"/>
      <c r="OF189" s="7"/>
      <c r="OG189" s="7"/>
      <c r="OH189" s="7"/>
      <c r="OI189" s="7"/>
      <c r="OJ189" s="7"/>
      <c r="OK189" s="7"/>
      <c r="OL189" s="7"/>
      <c r="OM189" s="7"/>
      <c r="ON189" s="7"/>
      <c r="OO189" s="7"/>
      <c r="OP189" s="7"/>
      <c r="OQ189" s="7"/>
      <c r="OR189" s="7"/>
      <c r="OS189" s="7"/>
      <c r="OT189" s="7"/>
      <c r="OU189" s="7"/>
      <c r="OV189" s="7"/>
      <c r="OW189" s="7"/>
      <c r="OX189" s="7"/>
      <c r="OY189" s="7"/>
      <c r="OZ189" s="7"/>
      <c r="PA189" s="7"/>
      <c r="PB189" s="7"/>
      <c r="PC189" s="7"/>
      <c r="PD189" s="7"/>
      <c r="PE189" s="7"/>
      <c r="PF189" s="7"/>
      <c r="PG189" s="7"/>
      <c r="PH189" s="7"/>
      <c r="PI189" s="7"/>
      <c r="PJ189" s="7"/>
      <c r="PK189" s="7"/>
      <c r="PL189" s="7"/>
      <c r="PM189" s="7"/>
      <c r="PN189" s="7"/>
      <c r="PO189" s="7"/>
      <c r="PP189" s="7"/>
      <c r="PQ189" s="7"/>
      <c r="PR189" s="7"/>
      <c r="PS189" s="7"/>
      <c r="PT189" s="7"/>
      <c r="PU189" s="7"/>
      <c r="PV189" s="7"/>
      <c r="PW189" s="7"/>
      <c r="PX189" s="7"/>
      <c r="PY189" s="7"/>
      <c r="PZ189" s="7"/>
      <c r="QA189" s="7"/>
      <c r="QB189" s="7"/>
      <c r="QC189" s="7"/>
      <c r="QD189" s="7"/>
      <c r="QE189" s="7"/>
      <c r="QF189" s="7"/>
      <c r="QG189" s="7"/>
      <c r="QH189" s="7"/>
      <c r="QI189" s="7"/>
      <c r="QJ189" s="7"/>
      <c r="QK189" s="7"/>
      <c r="QL189" s="7"/>
      <c r="QM189" s="7"/>
      <c r="QN189" s="7"/>
      <c r="QO189" s="7"/>
      <c r="QP189" s="7"/>
      <c r="QQ189" s="7"/>
      <c r="QR189" s="7"/>
      <c r="QS189" s="7"/>
      <c r="QT189" s="7"/>
      <c r="QU189" s="7"/>
      <c r="QV189" s="7"/>
      <c r="QW189" s="7"/>
      <c r="QX189" s="7"/>
      <c r="QY189" s="7"/>
      <c r="QZ189" s="7"/>
      <c r="RA189" s="7"/>
      <c r="RB189" s="7"/>
      <c r="RC189" s="7"/>
      <c r="RD189" s="7"/>
      <c r="RE189" s="7"/>
      <c r="RF189" s="7"/>
      <c r="RG189" s="7"/>
      <c r="RH189" s="7"/>
      <c r="RI189" s="7"/>
      <c r="RJ189" s="7"/>
      <c r="RK189" s="7"/>
      <c r="RL189" s="7"/>
      <c r="RM189" s="7"/>
      <c r="RN189" s="7"/>
      <c r="RO189" s="7"/>
      <c r="RP189" s="7"/>
      <c r="RQ189" s="7"/>
      <c r="RR189" s="7"/>
      <c r="RS189" s="7"/>
      <c r="RT189" s="7"/>
      <c r="RU189" s="7"/>
      <c r="RV189" s="7"/>
      <c r="RW189" s="7"/>
      <c r="RX189" s="7"/>
      <c r="RY189" s="7"/>
      <c r="RZ189" s="7"/>
      <c r="SA189" s="7"/>
      <c r="SB189" s="7"/>
      <c r="SC189" s="7"/>
      <c r="SD189" s="7"/>
      <c r="SE189" s="7"/>
      <c r="SF189" s="7"/>
      <c r="SG189" s="7"/>
      <c r="SH189" s="7"/>
      <c r="SI189" s="7"/>
      <c r="SJ189" s="7"/>
      <c r="SK189" s="7"/>
      <c r="SL189" s="7"/>
      <c r="SM189" s="7"/>
      <c r="SN189" s="7"/>
      <c r="SO189" s="7"/>
      <c r="SP189" s="7"/>
      <c r="SQ189" s="7"/>
      <c r="SR189" s="7"/>
      <c r="SS189" s="7"/>
      <c r="ST189" s="7"/>
      <c r="SU189" s="7"/>
      <c r="SV189" s="7"/>
      <c r="SW189" s="7"/>
      <c r="SX189" s="7"/>
      <c r="SY189" s="7"/>
      <c r="SZ189" s="7"/>
      <c r="TA189" s="7"/>
      <c r="TB189" s="7"/>
      <c r="TC189" s="7"/>
      <c r="TD189" s="7"/>
      <c r="TE189" s="7"/>
      <c r="TF189" s="7"/>
      <c r="TG189" s="7"/>
      <c r="TH189" s="7"/>
      <c r="TI189" s="7"/>
      <c r="TJ189" s="7"/>
      <c r="TK189" s="7"/>
      <c r="TL189" s="7"/>
      <c r="TM189" s="7"/>
      <c r="TN189" s="7"/>
      <c r="TO189" s="7"/>
      <c r="TP189" s="7"/>
      <c r="TQ189" s="7"/>
      <c r="TR189" s="7"/>
      <c r="TS189" s="7"/>
      <c r="TT189" s="7"/>
      <c r="TU189" s="7"/>
      <c r="TV189" s="7"/>
      <c r="TW189" s="7"/>
      <c r="TX189" s="7"/>
      <c r="TY189" s="7"/>
      <c r="TZ189" s="7"/>
      <c r="UA189" s="7"/>
      <c r="UB189" s="7"/>
      <c r="UC189" s="7"/>
      <c r="UD189" s="7"/>
      <c r="UE189" s="7"/>
      <c r="UF189" s="7"/>
      <c r="UG189" s="7"/>
      <c r="UH189" s="7"/>
      <c r="UI189" s="7"/>
      <c r="UJ189" s="7"/>
      <c r="UK189" s="7"/>
      <c r="UL189" s="7"/>
      <c r="UM189" s="7"/>
      <c r="UN189" s="7"/>
      <c r="UO189" s="7"/>
      <c r="UP189" s="7"/>
      <c r="UQ189" s="7"/>
      <c r="UR189" s="7"/>
      <c r="US189" s="7"/>
      <c r="UT189" s="7"/>
      <c r="UU189" s="7"/>
      <c r="UV189" s="7"/>
      <c r="UW189" s="7"/>
      <c r="UX189" s="7"/>
      <c r="UY189" s="7"/>
      <c r="UZ189" s="7"/>
      <c r="VA189" s="7"/>
      <c r="VB189" s="7"/>
      <c r="VC189" s="7"/>
      <c r="VD189" s="7"/>
      <c r="VE189" s="7"/>
      <c r="VF189" s="7"/>
      <c r="VG189" s="7"/>
      <c r="VH189" s="7"/>
      <c r="VI189" s="7"/>
      <c r="VJ189" s="7"/>
      <c r="VK189" s="7"/>
      <c r="VL189" s="7"/>
      <c r="VM189" s="7"/>
      <c r="VN189" s="7"/>
      <c r="VO189" s="7"/>
      <c r="VP189" s="7"/>
      <c r="VQ189" s="7"/>
      <c r="VR189" s="7"/>
      <c r="VS189" s="7"/>
      <c r="VT189" s="7"/>
      <c r="VU189" s="7"/>
      <c r="VV189" s="7"/>
      <c r="VW189" s="7"/>
      <c r="VX189" s="7"/>
      <c r="VY189" s="7"/>
      <c r="VZ189" s="7"/>
      <c r="WA189" s="7"/>
      <c r="WB189" s="7"/>
      <c r="WC189" s="7"/>
      <c r="WD189" s="7"/>
      <c r="WE189" s="7"/>
      <c r="WF189" s="7"/>
      <c r="WG189" s="7"/>
      <c r="WH189" s="7"/>
      <c r="WI189" s="7"/>
      <c r="WJ189" s="7"/>
      <c r="WK189" s="7"/>
      <c r="WL189" s="7"/>
      <c r="WM189" s="7"/>
      <c r="WN189" s="7"/>
      <c r="WO189" s="7"/>
      <c r="WP189" s="7"/>
      <c r="WQ189" s="7"/>
      <c r="WR189" s="7"/>
      <c r="WS189" s="7"/>
      <c r="WT189" s="7"/>
      <c r="WU189" s="7"/>
      <c r="WV189" s="7"/>
      <c r="WW189" s="7"/>
      <c r="WX189" s="7"/>
      <c r="WY189" s="7"/>
      <c r="WZ189" s="7"/>
      <c r="XA189" s="7"/>
      <c r="XB189" s="7"/>
      <c r="XC189" s="7"/>
      <c r="XD189" s="7"/>
      <c r="XE189" s="7"/>
      <c r="XF189" s="7"/>
      <c r="XG189" s="7"/>
      <c r="XH189" s="7"/>
      <c r="XI189" s="7"/>
      <c r="XJ189" s="7"/>
      <c r="XK189" s="7"/>
      <c r="XL189" s="7"/>
      <c r="XM189" s="7"/>
      <c r="XN189" s="7"/>
      <c r="XO189" s="7"/>
      <c r="XP189" s="7"/>
      <c r="XQ189" s="7"/>
      <c r="XR189" s="7"/>
      <c r="XS189" s="7"/>
      <c r="XT189" s="7"/>
      <c r="XU189" s="7"/>
      <c r="XV189" s="7"/>
      <c r="XW189" s="7"/>
      <c r="XX189" s="7"/>
      <c r="XY189" s="7"/>
      <c r="XZ189" s="7"/>
      <c r="YA189" s="7"/>
      <c r="YB189" s="7"/>
      <c r="YC189" s="7"/>
      <c r="YD189" s="7"/>
      <c r="YE189" s="7"/>
      <c r="YF189" s="7"/>
      <c r="YG189" s="7"/>
      <c r="YH189" s="7"/>
      <c r="YI189" s="7"/>
      <c r="YJ189" s="7"/>
      <c r="YK189" s="7"/>
      <c r="YL189" s="7"/>
      <c r="YM189" s="7"/>
      <c r="YN189" s="7"/>
      <c r="YO189" s="7"/>
      <c r="YP189" s="7"/>
      <c r="YQ189" s="7"/>
      <c r="YR189" s="7"/>
      <c r="YS189" s="7"/>
      <c r="YT189" s="7"/>
      <c r="YU189" s="7"/>
      <c r="YV189" s="7"/>
      <c r="YW189" s="7"/>
      <c r="YX189" s="7"/>
      <c r="YY189" s="7"/>
      <c r="YZ189" s="7"/>
      <c r="ZA189" s="7"/>
      <c r="ZB189" s="7"/>
      <c r="ZC189" s="7"/>
      <c r="ZD189" s="7"/>
      <c r="ZE189" s="7"/>
      <c r="ZF189" s="7"/>
      <c r="ZG189" s="7"/>
      <c r="ZH189" s="7"/>
      <c r="ZI189" s="7"/>
      <c r="ZJ189" s="7"/>
      <c r="ZK189" s="7"/>
      <c r="ZL189" s="7"/>
      <c r="ZM189" s="7"/>
      <c r="ZN189" s="7"/>
      <c r="ZO189" s="7"/>
      <c r="ZP189" s="7"/>
      <c r="ZQ189" s="7"/>
      <c r="ZR189" s="7"/>
      <c r="ZS189" s="7"/>
      <c r="ZT189" s="7"/>
      <c r="ZU189" s="7"/>
      <c r="ZV189" s="7"/>
      <c r="ZW189" s="7"/>
      <c r="ZX189" s="7"/>
      <c r="ZY189" s="7"/>
      <c r="ZZ189" s="7"/>
      <c r="AAA189" s="7"/>
      <c r="AAB189" s="7"/>
      <c r="AAC189" s="7"/>
      <c r="AAD189" s="7"/>
      <c r="AAE189" s="7"/>
      <c r="AAF189" s="7"/>
      <c r="AAG189" s="7"/>
      <c r="AAH189" s="7"/>
      <c r="AAI189" s="7"/>
      <c r="AAJ189" s="7"/>
      <c r="AAK189" s="7"/>
      <c r="AAL189" s="7"/>
      <c r="AAM189" s="7"/>
      <c r="AAN189" s="7"/>
      <c r="AAO189" s="7"/>
      <c r="AAP189" s="7"/>
      <c r="AAQ189" s="7"/>
      <c r="AAR189" s="7"/>
      <c r="AAS189" s="7"/>
      <c r="AAT189" s="7"/>
      <c r="AAU189" s="7"/>
      <c r="AAV189" s="7"/>
      <c r="AAW189" s="7"/>
      <c r="AAX189" s="7"/>
      <c r="AAY189" s="7"/>
      <c r="AAZ189" s="7"/>
      <c r="ABA189" s="7"/>
      <c r="ABB189" s="7"/>
      <c r="ABC189" s="7"/>
      <c r="ABD189" s="7"/>
      <c r="ABE189" s="7"/>
      <c r="ABF189" s="7"/>
      <c r="ABG189" s="7"/>
      <c r="ABH189" s="7"/>
      <c r="ABI189" s="7"/>
      <c r="ABJ189" s="7"/>
      <c r="ABK189" s="7"/>
      <c r="ABL189" s="7"/>
      <c r="ABM189" s="7"/>
      <c r="ABN189" s="7"/>
      <c r="ABO189" s="7"/>
      <c r="ABP189" s="7"/>
      <c r="ABQ189" s="7"/>
      <c r="ABR189" s="7"/>
      <c r="ABS189" s="7"/>
      <c r="ABT189" s="7"/>
      <c r="ABU189" s="7"/>
      <c r="ABV189" s="7"/>
      <c r="ABW189" s="7"/>
      <c r="ABX189" s="7"/>
      <c r="ABY189" s="7"/>
      <c r="ABZ189" s="7"/>
      <c r="ACA189" s="7"/>
      <c r="ACB189" s="7"/>
      <c r="ACC189" s="7"/>
      <c r="ACD189" s="7"/>
      <c r="ACE189" s="7"/>
      <c r="ACF189" s="7"/>
      <c r="ACG189" s="7"/>
      <c r="ACH189" s="7"/>
      <c r="ACI189" s="7"/>
      <c r="ACJ189" s="7"/>
      <c r="ACK189" s="7"/>
      <c r="ACL189" s="7"/>
      <c r="ACM189" s="7"/>
      <c r="ACN189" s="7"/>
      <c r="ACO189" s="7"/>
      <c r="ACP189" s="7"/>
      <c r="ACQ189" s="7"/>
      <c r="ACR189" s="7"/>
      <c r="ACS189" s="7"/>
      <c r="ACT189" s="7"/>
      <c r="ACU189" s="7"/>
      <c r="ACV189" s="7"/>
      <c r="ACW189" s="7"/>
      <c r="ACX189" s="7"/>
      <c r="ACY189" s="7"/>
      <c r="ACZ189" s="7"/>
      <c r="ADA189" s="7"/>
      <c r="ADB189" s="7"/>
      <c r="ADC189" s="7"/>
      <c r="ADD189" s="7"/>
      <c r="ADE189" s="7"/>
      <c r="ADF189" s="7"/>
      <c r="ADG189" s="7"/>
      <c r="ADH189" s="7"/>
      <c r="ADI189" s="7"/>
      <c r="ADJ189" s="7"/>
      <c r="ADK189" s="7"/>
      <c r="ADL189" s="7"/>
      <c r="ADM189" s="7"/>
      <c r="ADN189" s="7"/>
      <c r="ADO189" s="7"/>
      <c r="ADP189" s="7"/>
      <c r="ADQ189" s="7"/>
      <c r="ADR189" s="7"/>
      <c r="ADS189" s="7"/>
      <c r="ADT189" s="7"/>
      <c r="ADU189" s="7"/>
      <c r="ADV189" s="7"/>
      <c r="ADW189" s="7"/>
      <c r="ADX189" s="7"/>
      <c r="ADY189" s="7"/>
      <c r="ADZ189" s="7"/>
      <c r="AEA189" s="7"/>
      <c r="AEB189" s="7"/>
      <c r="AEC189" s="7"/>
      <c r="AED189" s="7"/>
      <c r="AEE189" s="7"/>
      <c r="AEF189" s="7"/>
      <c r="AEG189" s="7"/>
      <c r="AEH189" s="7"/>
      <c r="AEI189" s="7"/>
      <c r="AEJ189" s="7"/>
      <c r="AEK189" s="7"/>
      <c r="AEL189" s="7"/>
      <c r="AEM189" s="7"/>
      <c r="AEN189" s="7"/>
      <c r="AEO189" s="7"/>
      <c r="AEP189" s="7"/>
      <c r="AEQ189" s="7"/>
      <c r="AER189" s="7"/>
      <c r="AES189" s="7"/>
      <c r="AET189" s="7"/>
      <c r="AEU189" s="7"/>
      <c r="AEV189" s="7"/>
      <c r="AEW189" s="7"/>
      <c r="AEX189" s="7"/>
      <c r="AEY189" s="7"/>
      <c r="AEZ189" s="7"/>
      <c r="AFA189" s="7"/>
      <c r="AFB189" s="7"/>
      <c r="AFC189" s="7"/>
      <c r="AFD189" s="7"/>
      <c r="AFE189" s="7"/>
      <c r="AFF189" s="7"/>
      <c r="AFG189" s="7"/>
      <c r="AFH189" s="7"/>
      <c r="AFI189" s="7"/>
      <c r="AFJ189" s="7"/>
      <c r="AFK189" s="7"/>
      <c r="AFL189" s="7"/>
      <c r="AFM189" s="7"/>
      <c r="AFN189" s="7"/>
      <c r="AFO189" s="7"/>
      <c r="AFP189" s="7"/>
      <c r="AFQ189" s="7"/>
      <c r="AFR189" s="7"/>
      <c r="AFS189" s="7"/>
      <c r="AFT189" s="7"/>
      <c r="AFU189" s="7"/>
      <c r="AFV189" s="7"/>
      <c r="AFW189" s="7"/>
      <c r="AFX189" s="7"/>
      <c r="AFY189" s="7"/>
      <c r="AFZ189" s="7"/>
      <c r="AGA189" s="7"/>
      <c r="AGB189" s="7"/>
      <c r="AGC189" s="7"/>
      <c r="AGD189" s="7"/>
      <c r="AGE189" s="7"/>
      <c r="AGF189" s="7"/>
      <c r="AGG189" s="7"/>
      <c r="AGH189" s="7"/>
      <c r="AGI189" s="7"/>
      <c r="AGJ189" s="7"/>
      <c r="AGK189" s="7"/>
      <c r="AGL189" s="7"/>
      <c r="AGM189" s="7"/>
      <c r="AGN189" s="7"/>
      <c r="AGO189" s="7"/>
      <c r="AGP189" s="7"/>
      <c r="AGQ189" s="7"/>
      <c r="AGR189" s="7"/>
      <c r="AGS189" s="7"/>
      <c r="AGT189" s="7"/>
      <c r="AGU189" s="7"/>
      <c r="AGV189" s="7"/>
      <c r="AGW189" s="7"/>
      <c r="AGX189" s="7"/>
      <c r="AGY189" s="7"/>
      <c r="AGZ189" s="7"/>
      <c r="AHA189" s="7"/>
      <c r="AHB189" s="7"/>
      <c r="AHC189" s="7"/>
      <c r="AHD189" s="7"/>
      <c r="AHE189" s="7"/>
      <c r="AHF189" s="7"/>
      <c r="AHG189" s="7"/>
      <c r="AHH189" s="7"/>
      <c r="AHI189" s="7"/>
      <c r="AHJ189" s="7"/>
      <c r="AHK189" s="7"/>
      <c r="AHL189" s="7"/>
      <c r="AHM189" s="7"/>
      <c r="AHN189" s="7"/>
      <c r="AHO189" s="7"/>
      <c r="AHP189" s="7"/>
      <c r="AHQ189" s="7"/>
      <c r="AHR189" s="7"/>
      <c r="AHS189" s="7"/>
      <c r="AHT189" s="7"/>
      <c r="AHU189" s="7"/>
      <c r="AHV189" s="7"/>
      <c r="AHW189" s="7"/>
      <c r="AHX189" s="7"/>
      <c r="AHY189" s="7"/>
      <c r="AHZ189" s="7"/>
      <c r="AIA189" s="7"/>
      <c r="AIB189" s="7"/>
      <c r="AIC189" s="7"/>
      <c r="AID189" s="7"/>
      <c r="AIE189" s="7"/>
      <c r="AIF189" s="7"/>
      <c r="AIG189" s="7"/>
      <c r="AIH189" s="7"/>
      <c r="AII189" s="7"/>
      <c r="AIJ189" s="7"/>
      <c r="AIK189" s="7"/>
      <c r="AIL189" s="7"/>
      <c r="AIM189" s="7"/>
      <c r="AIN189" s="7"/>
      <c r="AIO189" s="7"/>
      <c r="AIP189" s="7"/>
      <c r="AIQ189" s="7"/>
      <c r="AIR189" s="7"/>
      <c r="AIS189" s="7"/>
      <c r="AIT189" s="7"/>
      <c r="AIU189" s="7"/>
      <c r="AIV189" s="7"/>
      <c r="AIW189" s="7"/>
      <c r="AIX189" s="7"/>
      <c r="AIY189" s="7"/>
      <c r="AIZ189" s="7"/>
      <c r="AJA189" s="7"/>
      <c r="AJB189" s="7"/>
      <c r="AJC189" s="7"/>
      <c r="AJD189" s="7"/>
      <c r="AJE189" s="7"/>
      <c r="AJF189" s="7"/>
      <c r="AJG189" s="7"/>
      <c r="AJH189" s="7"/>
      <c r="AJI189" s="7"/>
      <c r="AJJ189" s="7"/>
      <c r="AJK189" s="7"/>
      <c r="AJL189" s="7"/>
      <c r="AJM189" s="7"/>
      <c r="AJN189" s="7"/>
      <c r="AJO189" s="7"/>
      <c r="AJP189" s="7"/>
      <c r="AJQ189" s="7"/>
      <c r="AJR189" s="7"/>
      <c r="AJS189" s="7"/>
      <c r="AJT189" s="7"/>
      <c r="AJU189" s="7"/>
      <c r="AJV189" s="7"/>
      <c r="AJW189" s="7"/>
      <c r="AJX189" s="7"/>
      <c r="AJY189" s="7"/>
      <c r="AJZ189" s="7"/>
      <c r="AKA189" s="7"/>
      <c r="AKB189" s="7"/>
      <c r="AKC189" s="7"/>
      <c r="AKD189" s="7"/>
      <c r="AKE189" s="7"/>
      <c r="AKF189" s="7"/>
      <c r="AKG189" s="7"/>
      <c r="AKH189" s="7"/>
      <c r="AKI189" s="7"/>
      <c r="AKJ189" s="7"/>
      <c r="AKK189" s="7"/>
      <c r="AKL189" s="7"/>
      <c r="AKM189" s="7"/>
      <c r="AKN189" s="7"/>
      <c r="AKO189" s="7"/>
      <c r="AKP189" s="7"/>
      <c r="AKQ189" s="7"/>
      <c r="AKR189" s="7"/>
      <c r="AKS189" s="7"/>
      <c r="AKT189" s="7"/>
      <c r="AKU189" s="7"/>
      <c r="AKV189" s="7"/>
      <c r="AKW189" s="7"/>
      <c r="AKX189" s="7"/>
      <c r="AKY189" s="7"/>
      <c r="AKZ189" s="7"/>
      <c r="ALA189" s="7"/>
      <c r="ALB189" s="7"/>
      <c r="ALC189" s="7"/>
      <c r="ALD189" s="7"/>
      <c r="ALE189" s="7"/>
      <c r="ALF189" s="7"/>
      <c r="ALG189" s="7"/>
      <c r="ALH189" s="7"/>
      <c r="ALI189" s="7"/>
      <c r="ALJ189" s="7"/>
      <c r="ALK189" s="7"/>
      <c r="ALL189" s="7"/>
      <c r="ALM189" s="7"/>
      <c r="ALN189" s="7"/>
      <c r="ALO189" s="7"/>
      <c r="ALP189" s="7"/>
      <c r="ALQ189" s="7"/>
      <c r="ALR189" s="7"/>
      <c r="ALS189" s="7"/>
      <c r="ALT189" s="7"/>
      <c r="ALU189" s="7"/>
      <c r="ALV189" s="7"/>
      <c r="ALW189" s="7"/>
      <c r="ALX189" s="7"/>
      <c r="ALY189" s="7"/>
      <c r="ALZ189" s="7"/>
      <c r="AMA189" s="7"/>
      <c r="AMB189" s="7"/>
      <c r="AMC189" s="7"/>
      <c r="AMD189" s="7"/>
    </row>
    <row r="190" spans="1:1018" x14ac:dyDescent="0.25">
      <c r="A190" s="37" t="s">
        <v>119</v>
      </c>
      <c r="B190" s="9" t="s">
        <v>110</v>
      </c>
      <c r="C190" s="4">
        <v>1.079</v>
      </c>
      <c r="D190" s="4">
        <v>1.7689999999999999</v>
      </c>
      <c r="E190" s="5" t="s">
        <v>275</v>
      </c>
      <c r="F190" s="4">
        <f>0.648-0.288-0.13</f>
        <v>0.23000000000000004</v>
      </c>
      <c r="G190" s="21" t="s">
        <v>10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  <c r="AMA190" s="7"/>
      <c r="AMB190" s="7"/>
      <c r="AMC190" s="7"/>
      <c r="AMD190" s="7"/>
    </row>
    <row r="191" spans="1:1018" x14ac:dyDescent="0.25">
      <c r="A191" s="37" t="s">
        <v>119</v>
      </c>
      <c r="B191" s="5"/>
      <c r="C191" s="4"/>
      <c r="D191" s="4"/>
      <c r="E191" s="5"/>
      <c r="F191" s="4">
        <v>18</v>
      </c>
      <c r="G191" s="42" t="s">
        <v>179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  <c r="TI191" s="7"/>
      <c r="TJ191" s="7"/>
      <c r="TK191" s="7"/>
      <c r="TL191" s="7"/>
      <c r="TM191" s="7"/>
      <c r="TN191" s="7"/>
      <c r="TO191" s="7"/>
      <c r="TP191" s="7"/>
      <c r="TQ191" s="7"/>
      <c r="TR191" s="7"/>
      <c r="TS191" s="7"/>
      <c r="TT191" s="7"/>
      <c r="TU191" s="7"/>
      <c r="TV191" s="7"/>
      <c r="TW191" s="7"/>
      <c r="TX191" s="7"/>
      <c r="TY191" s="7"/>
      <c r="TZ191" s="7"/>
      <c r="UA191" s="7"/>
      <c r="UB191" s="7"/>
      <c r="UC191" s="7"/>
      <c r="UD191" s="7"/>
      <c r="UE191" s="7"/>
      <c r="UF191" s="7"/>
      <c r="UG191" s="7"/>
      <c r="UH191" s="7"/>
      <c r="UI191" s="7"/>
      <c r="UJ191" s="7"/>
      <c r="UK191" s="7"/>
      <c r="UL191" s="7"/>
      <c r="UM191" s="7"/>
      <c r="UN191" s="7"/>
      <c r="UO191" s="7"/>
      <c r="UP191" s="7"/>
      <c r="UQ191" s="7"/>
      <c r="UR191" s="7"/>
      <c r="US191" s="7"/>
      <c r="UT191" s="7"/>
      <c r="UU191" s="7"/>
      <c r="UV191" s="7"/>
      <c r="UW191" s="7"/>
      <c r="UX191" s="7"/>
      <c r="UY191" s="7"/>
      <c r="UZ191" s="7"/>
      <c r="VA191" s="7"/>
      <c r="VB191" s="7"/>
      <c r="VC191" s="7"/>
      <c r="VD191" s="7"/>
      <c r="VE191" s="7"/>
      <c r="VF191" s="7"/>
      <c r="VG191" s="7"/>
      <c r="VH191" s="7"/>
      <c r="VI191" s="7"/>
      <c r="VJ191" s="7"/>
      <c r="VK191" s="7"/>
      <c r="VL191" s="7"/>
      <c r="VM191" s="7"/>
      <c r="VN191" s="7"/>
      <c r="VO191" s="7"/>
      <c r="VP191" s="7"/>
      <c r="VQ191" s="7"/>
      <c r="VR191" s="7"/>
      <c r="VS191" s="7"/>
      <c r="VT191" s="7"/>
      <c r="VU191" s="7"/>
      <c r="VV191" s="7"/>
      <c r="VW191" s="7"/>
      <c r="VX191" s="7"/>
      <c r="VY191" s="7"/>
      <c r="VZ191" s="7"/>
      <c r="WA191" s="7"/>
      <c r="WB191" s="7"/>
      <c r="WC191" s="7"/>
      <c r="WD191" s="7"/>
      <c r="WE191" s="7"/>
      <c r="WF191" s="7"/>
      <c r="WG191" s="7"/>
      <c r="WH191" s="7"/>
      <c r="WI191" s="7"/>
      <c r="WJ191" s="7"/>
      <c r="WK191" s="7"/>
      <c r="WL191" s="7"/>
      <c r="WM191" s="7"/>
      <c r="WN191" s="7"/>
      <c r="WO191" s="7"/>
      <c r="WP191" s="7"/>
      <c r="WQ191" s="7"/>
      <c r="WR191" s="7"/>
      <c r="WS191" s="7"/>
      <c r="WT191" s="7"/>
      <c r="WU191" s="7"/>
      <c r="WV191" s="7"/>
      <c r="WW191" s="7"/>
      <c r="WX191" s="7"/>
      <c r="WY191" s="7"/>
      <c r="WZ191" s="7"/>
      <c r="XA191" s="7"/>
      <c r="XB191" s="7"/>
      <c r="XC191" s="7"/>
      <c r="XD191" s="7"/>
      <c r="XE191" s="7"/>
      <c r="XF191" s="7"/>
      <c r="XG191" s="7"/>
      <c r="XH191" s="7"/>
      <c r="XI191" s="7"/>
      <c r="XJ191" s="7"/>
      <c r="XK191" s="7"/>
      <c r="XL191" s="7"/>
      <c r="XM191" s="7"/>
      <c r="XN191" s="7"/>
      <c r="XO191" s="7"/>
      <c r="XP191" s="7"/>
      <c r="XQ191" s="7"/>
      <c r="XR191" s="7"/>
      <c r="XS191" s="7"/>
      <c r="XT191" s="7"/>
      <c r="XU191" s="7"/>
      <c r="XV191" s="7"/>
      <c r="XW191" s="7"/>
      <c r="XX191" s="7"/>
      <c r="XY191" s="7"/>
      <c r="XZ191" s="7"/>
      <c r="YA191" s="7"/>
      <c r="YB191" s="7"/>
      <c r="YC191" s="7"/>
      <c r="YD191" s="7"/>
      <c r="YE191" s="7"/>
      <c r="YF191" s="7"/>
      <c r="YG191" s="7"/>
      <c r="YH191" s="7"/>
      <c r="YI191" s="7"/>
      <c r="YJ191" s="7"/>
      <c r="YK191" s="7"/>
      <c r="YL191" s="7"/>
      <c r="YM191" s="7"/>
      <c r="YN191" s="7"/>
      <c r="YO191" s="7"/>
      <c r="YP191" s="7"/>
      <c r="YQ191" s="7"/>
      <c r="YR191" s="7"/>
      <c r="YS191" s="7"/>
      <c r="YT191" s="7"/>
      <c r="YU191" s="7"/>
      <c r="YV191" s="7"/>
      <c r="YW191" s="7"/>
      <c r="YX191" s="7"/>
      <c r="YY191" s="7"/>
      <c r="YZ191" s="7"/>
      <c r="ZA191" s="7"/>
      <c r="ZB191" s="7"/>
      <c r="ZC191" s="7"/>
      <c r="ZD191" s="7"/>
      <c r="ZE191" s="7"/>
      <c r="ZF191" s="7"/>
      <c r="ZG191" s="7"/>
      <c r="ZH191" s="7"/>
      <c r="ZI191" s="7"/>
      <c r="ZJ191" s="7"/>
      <c r="ZK191" s="7"/>
      <c r="ZL191" s="7"/>
      <c r="ZM191" s="7"/>
      <c r="ZN191" s="7"/>
      <c r="ZO191" s="7"/>
      <c r="ZP191" s="7"/>
      <c r="ZQ191" s="7"/>
      <c r="ZR191" s="7"/>
      <c r="ZS191" s="7"/>
      <c r="ZT191" s="7"/>
      <c r="ZU191" s="7"/>
      <c r="ZV191" s="7"/>
      <c r="ZW191" s="7"/>
      <c r="ZX191" s="7"/>
      <c r="ZY191" s="7"/>
      <c r="ZZ191" s="7"/>
      <c r="AAA191" s="7"/>
      <c r="AAB191" s="7"/>
      <c r="AAC191" s="7"/>
      <c r="AAD191" s="7"/>
      <c r="AAE191" s="7"/>
      <c r="AAF191" s="7"/>
      <c r="AAG191" s="7"/>
      <c r="AAH191" s="7"/>
      <c r="AAI191" s="7"/>
      <c r="AAJ191" s="7"/>
      <c r="AAK191" s="7"/>
      <c r="AAL191" s="7"/>
      <c r="AAM191" s="7"/>
      <c r="AAN191" s="7"/>
      <c r="AAO191" s="7"/>
      <c r="AAP191" s="7"/>
      <c r="AAQ191" s="7"/>
      <c r="AAR191" s="7"/>
      <c r="AAS191" s="7"/>
      <c r="AAT191" s="7"/>
      <c r="AAU191" s="7"/>
      <c r="AAV191" s="7"/>
      <c r="AAW191" s="7"/>
      <c r="AAX191" s="7"/>
      <c r="AAY191" s="7"/>
      <c r="AAZ191" s="7"/>
      <c r="ABA191" s="7"/>
      <c r="ABB191" s="7"/>
      <c r="ABC191" s="7"/>
      <c r="ABD191" s="7"/>
      <c r="ABE191" s="7"/>
      <c r="ABF191" s="7"/>
      <c r="ABG191" s="7"/>
      <c r="ABH191" s="7"/>
      <c r="ABI191" s="7"/>
      <c r="ABJ191" s="7"/>
      <c r="ABK191" s="7"/>
      <c r="ABL191" s="7"/>
      <c r="ABM191" s="7"/>
      <c r="ABN191" s="7"/>
      <c r="ABO191" s="7"/>
      <c r="ABP191" s="7"/>
      <c r="ABQ191" s="7"/>
      <c r="ABR191" s="7"/>
      <c r="ABS191" s="7"/>
      <c r="ABT191" s="7"/>
      <c r="ABU191" s="7"/>
      <c r="ABV191" s="7"/>
      <c r="ABW191" s="7"/>
      <c r="ABX191" s="7"/>
      <c r="ABY191" s="7"/>
      <c r="ABZ191" s="7"/>
      <c r="ACA191" s="7"/>
      <c r="ACB191" s="7"/>
      <c r="ACC191" s="7"/>
      <c r="ACD191" s="7"/>
      <c r="ACE191" s="7"/>
      <c r="ACF191" s="7"/>
      <c r="ACG191" s="7"/>
      <c r="ACH191" s="7"/>
      <c r="ACI191" s="7"/>
      <c r="ACJ191" s="7"/>
      <c r="ACK191" s="7"/>
      <c r="ACL191" s="7"/>
      <c r="ACM191" s="7"/>
      <c r="ACN191" s="7"/>
      <c r="ACO191" s="7"/>
      <c r="ACP191" s="7"/>
      <c r="ACQ191" s="7"/>
      <c r="ACR191" s="7"/>
      <c r="ACS191" s="7"/>
      <c r="ACT191" s="7"/>
      <c r="ACU191" s="7"/>
      <c r="ACV191" s="7"/>
      <c r="ACW191" s="7"/>
      <c r="ACX191" s="7"/>
      <c r="ACY191" s="7"/>
      <c r="ACZ191" s="7"/>
      <c r="ADA191" s="7"/>
      <c r="ADB191" s="7"/>
      <c r="ADC191" s="7"/>
      <c r="ADD191" s="7"/>
      <c r="ADE191" s="7"/>
      <c r="ADF191" s="7"/>
      <c r="ADG191" s="7"/>
      <c r="ADH191" s="7"/>
      <c r="ADI191" s="7"/>
      <c r="ADJ191" s="7"/>
      <c r="ADK191" s="7"/>
      <c r="ADL191" s="7"/>
      <c r="ADM191" s="7"/>
      <c r="ADN191" s="7"/>
      <c r="ADO191" s="7"/>
      <c r="ADP191" s="7"/>
      <c r="ADQ191" s="7"/>
      <c r="ADR191" s="7"/>
      <c r="ADS191" s="7"/>
      <c r="ADT191" s="7"/>
      <c r="ADU191" s="7"/>
      <c r="ADV191" s="7"/>
      <c r="ADW191" s="7"/>
      <c r="ADX191" s="7"/>
      <c r="ADY191" s="7"/>
      <c r="ADZ191" s="7"/>
      <c r="AEA191" s="7"/>
      <c r="AEB191" s="7"/>
      <c r="AEC191" s="7"/>
      <c r="AED191" s="7"/>
      <c r="AEE191" s="7"/>
      <c r="AEF191" s="7"/>
      <c r="AEG191" s="7"/>
      <c r="AEH191" s="7"/>
      <c r="AEI191" s="7"/>
      <c r="AEJ191" s="7"/>
      <c r="AEK191" s="7"/>
      <c r="AEL191" s="7"/>
      <c r="AEM191" s="7"/>
      <c r="AEN191" s="7"/>
      <c r="AEO191" s="7"/>
      <c r="AEP191" s="7"/>
      <c r="AEQ191" s="7"/>
      <c r="AER191" s="7"/>
      <c r="AES191" s="7"/>
      <c r="AET191" s="7"/>
      <c r="AEU191" s="7"/>
      <c r="AEV191" s="7"/>
      <c r="AEW191" s="7"/>
      <c r="AEX191" s="7"/>
      <c r="AEY191" s="7"/>
      <c r="AEZ191" s="7"/>
      <c r="AFA191" s="7"/>
      <c r="AFB191" s="7"/>
      <c r="AFC191" s="7"/>
      <c r="AFD191" s="7"/>
      <c r="AFE191" s="7"/>
      <c r="AFF191" s="7"/>
      <c r="AFG191" s="7"/>
      <c r="AFH191" s="7"/>
      <c r="AFI191" s="7"/>
      <c r="AFJ191" s="7"/>
      <c r="AFK191" s="7"/>
      <c r="AFL191" s="7"/>
      <c r="AFM191" s="7"/>
      <c r="AFN191" s="7"/>
      <c r="AFO191" s="7"/>
      <c r="AFP191" s="7"/>
      <c r="AFQ191" s="7"/>
      <c r="AFR191" s="7"/>
      <c r="AFS191" s="7"/>
      <c r="AFT191" s="7"/>
      <c r="AFU191" s="7"/>
      <c r="AFV191" s="7"/>
      <c r="AFW191" s="7"/>
      <c r="AFX191" s="7"/>
      <c r="AFY191" s="7"/>
      <c r="AFZ191" s="7"/>
      <c r="AGA191" s="7"/>
      <c r="AGB191" s="7"/>
      <c r="AGC191" s="7"/>
      <c r="AGD191" s="7"/>
      <c r="AGE191" s="7"/>
      <c r="AGF191" s="7"/>
      <c r="AGG191" s="7"/>
      <c r="AGH191" s="7"/>
      <c r="AGI191" s="7"/>
      <c r="AGJ191" s="7"/>
      <c r="AGK191" s="7"/>
      <c r="AGL191" s="7"/>
      <c r="AGM191" s="7"/>
      <c r="AGN191" s="7"/>
      <c r="AGO191" s="7"/>
      <c r="AGP191" s="7"/>
      <c r="AGQ191" s="7"/>
      <c r="AGR191" s="7"/>
      <c r="AGS191" s="7"/>
      <c r="AGT191" s="7"/>
      <c r="AGU191" s="7"/>
      <c r="AGV191" s="7"/>
      <c r="AGW191" s="7"/>
      <c r="AGX191" s="7"/>
      <c r="AGY191" s="7"/>
      <c r="AGZ191" s="7"/>
      <c r="AHA191" s="7"/>
      <c r="AHB191" s="7"/>
      <c r="AHC191" s="7"/>
      <c r="AHD191" s="7"/>
      <c r="AHE191" s="7"/>
      <c r="AHF191" s="7"/>
      <c r="AHG191" s="7"/>
      <c r="AHH191" s="7"/>
      <c r="AHI191" s="7"/>
      <c r="AHJ191" s="7"/>
      <c r="AHK191" s="7"/>
      <c r="AHL191" s="7"/>
      <c r="AHM191" s="7"/>
      <c r="AHN191" s="7"/>
      <c r="AHO191" s="7"/>
      <c r="AHP191" s="7"/>
      <c r="AHQ191" s="7"/>
      <c r="AHR191" s="7"/>
      <c r="AHS191" s="7"/>
      <c r="AHT191" s="7"/>
      <c r="AHU191" s="7"/>
      <c r="AHV191" s="7"/>
      <c r="AHW191" s="7"/>
      <c r="AHX191" s="7"/>
      <c r="AHY191" s="7"/>
      <c r="AHZ191" s="7"/>
      <c r="AIA191" s="7"/>
      <c r="AIB191" s="7"/>
      <c r="AIC191" s="7"/>
      <c r="AID191" s="7"/>
      <c r="AIE191" s="7"/>
      <c r="AIF191" s="7"/>
      <c r="AIG191" s="7"/>
      <c r="AIH191" s="7"/>
      <c r="AII191" s="7"/>
      <c r="AIJ191" s="7"/>
      <c r="AIK191" s="7"/>
      <c r="AIL191" s="7"/>
      <c r="AIM191" s="7"/>
      <c r="AIN191" s="7"/>
      <c r="AIO191" s="7"/>
      <c r="AIP191" s="7"/>
      <c r="AIQ191" s="7"/>
      <c r="AIR191" s="7"/>
      <c r="AIS191" s="7"/>
      <c r="AIT191" s="7"/>
      <c r="AIU191" s="7"/>
      <c r="AIV191" s="7"/>
      <c r="AIW191" s="7"/>
      <c r="AIX191" s="7"/>
      <c r="AIY191" s="7"/>
      <c r="AIZ191" s="7"/>
      <c r="AJA191" s="7"/>
      <c r="AJB191" s="7"/>
      <c r="AJC191" s="7"/>
      <c r="AJD191" s="7"/>
      <c r="AJE191" s="7"/>
      <c r="AJF191" s="7"/>
      <c r="AJG191" s="7"/>
      <c r="AJH191" s="7"/>
      <c r="AJI191" s="7"/>
      <c r="AJJ191" s="7"/>
      <c r="AJK191" s="7"/>
      <c r="AJL191" s="7"/>
      <c r="AJM191" s="7"/>
      <c r="AJN191" s="7"/>
      <c r="AJO191" s="7"/>
      <c r="AJP191" s="7"/>
      <c r="AJQ191" s="7"/>
      <c r="AJR191" s="7"/>
      <c r="AJS191" s="7"/>
      <c r="AJT191" s="7"/>
      <c r="AJU191" s="7"/>
      <c r="AJV191" s="7"/>
      <c r="AJW191" s="7"/>
      <c r="AJX191" s="7"/>
      <c r="AJY191" s="7"/>
      <c r="AJZ191" s="7"/>
      <c r="AKA191" s="7"/>
      <c r="AKB191" s="7"/>
      <c r="AKC191" s="7"/>
      <c r="AKD191" s="7"/>
      <c r="AKE191" s="7"/>
      <c r="AKF191" s="7"/>
      <c r="AKG191" s="7"/>
      <c r="AKH191" s="7"/>
      <c r="AKI191" s="7"/>
      <c r="AKJ191" s="7"/>
      <c r="AKK191" s="7"/>
      <c r="AKL191" s="7"/>
      <c r="AKM191" s="7"/>
      <c r="AKN191" s="7"/>
      <c r="AKO191" s="7"/>
      <c r="AKP191" s="7"/>
      <c r="AKQ191" s="7"/>
      <c r="AKR191" s="7"/>
      <c r="AKS191" s="7"/>
      <c r="AKT191" s="7"/>
      <c r="AKU191" s="7"/>
      <c r="AKV191" s="7"/>
      <c r="AKW191" s="7"/>
      <c r="AKX191" s="7"/>
      <c r="AKY191" s="7"/>
      <c r="AKZ191" s="7"/>
      <c r="ALA191" s="7"/>
      <c r="ALB191" s="7"/>
      <c r="ALC191" s="7"/>
      <c r="ALD191" s="7"/>
      <c r="ALE191" s="7"/>
      <c r="ALF191" s="7"/>
      <c r="ALG191" s="7"/>
      <c r="ALH191" s="7"/>
      <c r="ALI191" s="7"/>
      <c r="ALJ191" s="7"/>
      <c r="ALK191" s="7"/>
      <c r="ALL191" s="7"/>
      <c r="ALM191" s="7"/>
      <c r="ALN191" s="7"/>
      <c r="ALO191" s="7"/>
      <c r="ALP191" s="7"/>
      <c r="ALQ191" s="7"/>
      <c r="ALR191" s="7"/>
      <c r="ALS191" s="7"/>
      <c r="ALT191" s="7"/>
      <c r="ALU191" s="7"/>
      <c r="ALV191" s="7"/>
      <c r="ALW191" s="7"/>
      <c r="ALX191" s="7"/>
      <c r="ALY191" s="7"/>
      <c r="ALZ191" s="7"/>
      <c r="AMA191" s="7"/>
      <c r="AMB191" s="7"/>
      <c r="AMC191" s="7"/>
      <c r="AMD191" s="7"/>
    </row>
    <row r="192" spans="1:1018" x14ac:dyDescent="0.25">
      <c r="A192" s="37" t="s">
        <v>122</v>
      </c>
      <c r="B192" s="5" t="s">
        <v>110</v>
      </c>
      <c r="C192" s="4">
        <v>0.89500000000000002</v>
      </c>
      <c r="D192" s="4">
        <v>1.5309999999999999</v>
      </c>
      <c r="E192" s="5" t="s">
        <v>300</v>
      </c>
      <c r="F192" s="4">
        <f>0.46-0.15-0.056-0.1</f>
        <v>0.15400000000000005</v>
      </c>
      <c r="G192" s="21" t="s">
        <v>10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  <c r="AMA192" s="7"/>
      <c r="AMB192" s="7"/>
      <c r="AMC192" s="7"/>
      <c r="AMD192" s="7"/>
    </row>
    <row r="193" spans="1:1018" x14ac:dyDescent="0.25">
      <c r="A193" s="8" t="s">
        <v>123</v>
      </c>
      <c r="B193" s="5" t="s">
        <v>27</v>
      </c>
      <c r="C193" s="4">
        <v>0.191</v>
      </c>
      <c r="D193" s="4">
        <v>0.30599999999999999</v>
      </c>
      <c r="E193" s="5" t="s">
        <v>172</v>
      </c>
      <c r="F193" s="4">
        <f>2.064-0.028-0.05-0.25-0.15-0.096-0.055-0.048-0.14-0.15-0.325-0.44</f>
        <v>0.33200000000000002</v>
      </c>
      <c r="G193" s="21" t="s">
        <v>10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</row>
    <row r="194" spans="1:1018" x14ac:dyDescent="0.25">
      <c r="A194" s="8" t="s">
        <v>123</v>
      </c>
      <c r="B194" s="5" t="s">
        <v>20</v>
      </c>
      <c r="C194" s="4">
        <v>1.2709999999999999</v>
      </c>
      <c r="D194" s="4">
        <v>1.52</v>
      </c>
      <c r="E194" s="5" t="s">
        <v>176</v>
      </c>
      <c r="F194" s="4">
        <v>2.0489999999999999</v>
      </c>
      <c r="G194" s="21" t="s">
        <v>10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  <c r="AMA194" s="7"/>
      <c r="AMB194" s="7"/>
      <c r="AMC194" s="7"/>
      <c r="AMD194" s="7"/>
    </row>
    <row r="195" spans="1:1018" x14ac:dyDescent="0.25">
      <c r="A195" s="8" t="s">
        <v>123</v>
      </c>
      <c r="B195" s="5" t="s">
        <v>20</v>
      </c>
      <c r="C195" s="4">
        <v>1.179</v>
      </c>
      <c r="D195" s="4">
        <v>1.43</v>
      </c>
      <c r="E195" s="5" t="s">
        <v>177</v>
      </c>
      <c r="F195" s="4">
        <v>2.056</v>
      </c>
      <c r="G195" s="21" t="s">
        <v>10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  <c r="TI195" s="7"/>
      <c r="TJ195" s="7"/>
      <c r="TK195" s="7"/>
      <c r="TL195" s="7"/>
      <c r="TM195" s="7"/>
      <c r="TN195" s="7"/>
      <c r="TO195" s="7"/>
      <c r="TP195" s="7"/>
      <c r="TQ195" s="7"/>
      <c r="TR195" s="7"/>
      <c r="TS195" s="7"/>
      <c r="TT195" s="7"/>
      <c r="TU195" s="7"/>
      <c r="TV195" s="7"/>
      <c r="TW195" s="7"/>
      <c r="TX195" s="7"/>
      <c r="TY195" s="7"/>
      <c r="TZ195" s="7"/>
      <c r="UA195" s="7"/>
      <c r="UB195" s="7"/>
      <c r="UC195" s="7"/>
      <c r="UD195" s="7"/>
      <c r="UE195" s="7"/>
      <c r="UF195" s="7"/>
      <c r="UG195" s="7"/>
      <c r="UH195" s="7"/>
      <c r="UI195" s="7"/>
      <c r="UJ195" s="7"/>
      <c r="UK195" s="7"/>
      <c r="UL195" s="7"/>
      <c r="UM195" s="7"/>
      <c r="UN195" s="7"/>
      <c r="UO195" s="7"/>
      <c r="UP195" s="7"/>
      <c r="UQ195" s="7"/>
      <c r="UR195" s="7"/>
      <c r="US195" s="7"/>
      <c r="UT195" s="7"/>
      <c r="UU195" s="7"/>
      <c r="UV195" s="7"/>
      <c r="UW195" s="7"/>
      <c r="UX195" s="7"/>
      <c r="UY195" s="7"/>
      <c r="UZ195" s="7"/>
      <c r="VA195" s="7"/>
      <c r="VB195" s="7"/>
      <c r="VC195" s="7"/>
      <c r="VD195" s="7"/>
      <c r="VE195" s="7"/>
      <c r="VF195" s="7"/>
      <c r="VG195" s="7"/>
      <c r="VH195" s="7"/>
      <c r="VI195" s="7"/>
      <c r="VJ195" s="7"/>
      <c r="VK195" s="7"/>
      <c r="VL195" s="7"/>
      <c r="VM195" s="7"/>
      <c r="VN195" s="7"/>
      <c r="VO195" s="7"/>
      <c r="VP195" s="7"/>
      <c r="VQ195" s="7"/>
      <c r="VR195" s="7"/>
      <c r="VS195" s="7"/>
      <c r="VT195" s="7"/>
      <c r="VU195" s="7"/>
      <c r="VV195" s="7"/>
      <c r="VW195" s="7"/>
      <c r="VX195" s="7"/>
      <c r="VY195" s="7"/>
      <c r="VZ195" s="7"/>
      <c r="WA195" s="7"/>
      <c r="WB195" s="7"/>
      <c r="WC195" s="7"/>
      <c r="WD195" s="7"/>
      <c r="WE195" s="7"/>
      <c r="WF195" s="7"/>
      <c r="WG195" s="7"/>
      <c r="WH195" s="7"/>
      <c r="WI195" s="7"/>
      <c r="WJ195" s="7"/>
      <c r="WK195" s="7"/>
      <c r="WL195" s="7"/>
      <c r="WM195" s="7"/>
      <c r="WN195" s="7"/>
      <c r="WO195" s="7"/>
      <c r="WP195" s="7"/>
      <c r="WQ195" s="7"/>
      <c r="WR195" s="7"/>
      <c r="WS195" s="7"/>
      <c r="WT195" s="7"/>
      <c r="WU195" s="7"/>
      <c r="WV195" s="7"/>
      <c r="WW195" s="7"/>
      <c r="WX195" s="7"/>
      <c r="WY195" s="7"/>
      <c r="WZ195" s="7"/>
      <c r="XA195" s="7"/>
      <c r="XB195" s="7"/>
      <c r="XC195" s="7"/>
      <c r="XD195" s="7"/>
      <c r="XE195" s="7"/>
      <c r="XF195" s="7"/>
      <c r="XG195" s="7"/>
      <c r="XH195" s="7"/>
      <c r="XI195" s="7"/>
      <c r="XJ195" s="7"/>
      <c r="XK195" s="7"/>
      <c r="XL195" s="7"/>
      <c r="XM195" s="7"/>
      <c r="XN195" s="7"/>
      <c r="XO195" s="7"/>
      <c r="XP195" s="7"/>
      <c r="XQ195" s="7"/>
      <c r="XR195" s="7"/>
      <c r="XS195" s="7"/>
      <c r="XT195" s="7"/>
      <c r="XU195" s="7"/>
      <c r="XV195" s="7"/>
      <c r="XW195" s="7"/>
      <c r="XX195" s="7"/>
      <c r="XY195" s="7"/>
      <c r="XZ195" s="7"/>
      <c r="YA195" s="7"/>
      <c r="YB195" s="7"/>
      <c r="YC195" s="7"/>
      <c r="YD195" s="7"/>
      <c r="YE195" s="7"/>
      <c r="YF195" s="7"/>
      <c r="YG195" s="7"/>
      <c r="YH195" s="7"/>
      <c r="YI195" s="7"/>
      <c r="YJ195" s="7"/>
      <c r="YK195" s="7"/>
      <c r="YL195" s="7"/>
      <c r="YM195" s="7"/>
      <c r="YN195" s="7"/>
      <c r="YO195" s="7"/>
      <c r="YP195" s="7"/>
      <c r="YQ195" s="7"/>
      <c r="YR195" s="7"/>
      <c r="YS195" s="7"/>
      <c r="YT195" s="7"/>
      <c r="YU195" s="7"/>
      <c r="YV195" s="7"/>
      <c r="YW195" s="7"/>
      <c r="YX195" s="7"/>
      <c r="YY195" s="7"/>
      <c r="YZ195" s="7"/>
      <c r="ZA195" s="7"/>
      <c r="ZB195" s="7"/>
      <c r="ZC195" s="7"/>
      <c r="ZD195" s="7"/>
      <c r="ZE195" s="7"/>
      <c r="ZF195" s="7"/>
      <c r="ZG195" s="7"/>
      <c r="ZH195" s="7"/>
      <c r="ZI195" s="7"/>
      <c r="ZJ195" s="7"/>
      <c r="ZK195" s="7"/>
      <c r="ZL195" s="7"/>
      <c r="ZM195" s="7"/>
      <c r="ZN195" s="7"/>
      <c r="ZO195" s="7"/>
      <c r="ZP195" s="7"/>
      <c r="ZQ195" s="7"/>
      <c r="ZR195" s="7"/>
      <c r="ZS195" s="7"/>
      <c r="ZT195" s="7"/>
      <c r="ZU195" s="7"/>
      <c r="ZV195" s="7"/>
      <c r="ZW195" s="7"/>
      <c r="ZX195" s="7"/>
      <c r="ZY195" s="7"/>
      <c r="ZZ195" s="7"/>
      <c r="AAA195" s="7"/>
      <c r="AAB195" s="7"/>
      <c r="AAC195" s="7"/>
      <c r="AAD195" s="7"/>
      <c r="AAE195" s="7"/>
      <c r="AAF195" s="7"/>
      <c r="AAG195" s="7"/>
      <c r="AAH195" s="7"/>
      <c r="AAI195" s="7"/>
      <c r="AAJ195" s="7"/>
      <c r="AAK195" s="7"/>
      <c r="AAL195" s="7"/>
      <c r="AAM195" s="7"/>
      <c r="AAN195" s="7"/>
      <c r="AAO195" s="7"/>
      <c r="AAP195" s="7"/>
      <c r="AAQ195" s="7"/>
      <c r="AAR195" s="7"/>
      <c r="AAS195" s="7"/>
      <c r="AAT195" s="7"/>
      <c r="AAU195" s="7"/>
      <c r="AAV195" s="7"/>
      <c r="AAW195" s="7"/>
      <c r="AAX195" s="7"/>
      <c r="AAY195" s="7"/>
      <c r="AAZ195" s="7"/>
      <c r="ABA195" s="7"/>
      <c r="ABB195" s="7"/>
      <c r="ABC195" s="7"/>
      <c r="ABD195" s="7"/>
      <c r="ABE195" s="7"/>
      <c r="ABF195" s="7"/>
      <c r="ABG195" s="7"/>
      <c r="ABH195" s="7"/>
      <c r="ABI195" s="7"/>
      <c r="ABJ195" s="7"/>
      <c r="ABK195" s="7"/>
      <c r="ABL195" s="7"/>
      <c r="ABM195" s="7"/>
      <c r="ABN195" s="7"/>
      <c r="ABO195" s="7"/>
      <c r="ABP195" s="7"/>
      <c r="ABQ195" s="7"/>
      <c r="ABR195" s="7"/>
      <c r="ABS195" s="7"/>
      <c r="ABT195" s="7"/>
      <c r="ABU195" s="7"/>
      <c r="ABV195" s="7"/>
      <c r="ABW195" s="7"/>
      <c r="ABX195" s="7"/>
      <c r="ABY195" s="7"/>
      <c r="ABZ195" s="7"/>
      <c r="ACA195" s="7"/>
      <c r="ACB195" s="7"/>
      <c r="ACC195" s="7"/>
      <c r="ACD195" s="7"/>
      <c r="ACE195" s="7"/>
      <c r="ACF195" s="7"/>
      <c r="ACG195" s="7"/>
      <c r="ACH195" s="7"/>
      <c r="ACI195" s="7"/>
      <c r="ACJ195" s="7"/>
      <c r="ACK195" s="7"/>
      <c r="ACL195" s="7"/>
      <c r="ACM195" s="7"/>
      <c r="ACN195" s="7"/>
      <c r="ACO195" s="7"/>
      <c r="ACP195" s="7"/>
      <c r="ACQ195" s="7"/>
      <c r="ACR195" s="7"/>
      <c r="ACS195" s="7"/>
      <c r="ACT195" s="7"/>
      <c r="ACU195" s="7"/>
      <c r="ACV195" s="7"/>
      <c r="ACW195" s="7"/>
      <c r="ACX195" s="7"/>
      <c r="ACY195" s="7"/>
      <c r="ACZ195" s="7"/>
      <c r="ADA195" s="7"/>
      <c r="ADB195" s="7"/>
      <c r="ADC195" s="7"/>
      <c r="ADD195" s="7"/>
      <c r="ADE195" s="7"/>
      <c r="ADF195" s="7"/>
      <c r="ADG195" s="7"/>
      <c r="ADH195" s="7"/>
      <c r="ADI195" s="7"/>
      <c r="ADJ195" s="7"/>
      <c r="ADK195" s="7"/>
      <c r="ADL195" s="7"/>
      <c r="ADM195" s="7"/>
      <c r="ADN195" s="7"/>
      <c r="ADO195" s="7"/>
      <c r="ADP195" s="7"/>
      <c r="ADQ195" s="7"/>
      <c r="ADR195" s="7"/>
      <c r="ADS195" s="7"/>
      <c r="ADT195" s="7"/>
      <c r="ADU195" s="7"/>
      <c r="ADV195" s="7"/>
      <c r="ADW195" s="7"/>
      <c r="ADX195" s="7"/>
      <c r="ADY195" s="7"/>
      <c r="ADZ195" s="7"/>
      <c r="AEA195" s="7"/>
      <c r="AEB195" s="7"/>
      <c r="AEC195" s="7"/>
      <c r="AED195" s="7"/>
      <c r="AEE195" s="7"/>
      <c r="AEF195" s="7"/>
      <c r="AEG195" s="7"/>
      <c r="AEH195" s="7"/>
      <c r="AEI195" s="7"/>
      <c r="AEJ195" s="7"/>
      <c r="AEK195" s="7"/>
      <c r="AEL195" s="7"/>
      <c r="AEM195" s="7"/>
      <c r="AEN195" s="7"/>
      <c r="AEO195" s="7"/>
      <c r="AEP195" s="7"/>
      <c r="AEQ195" s="7"/>
      <c r="AER195" s="7"/>
      <c r="AES195" s="7"/>
      <c r="AET195" s="7"/>
      <c r="AEU195" s="7"/>
      <c r="AEV195" s="7"/>
      <c r="AEW195" s="7"/>
      <c r="AEX195" s="7"/>
      <c r="AEY195" s="7"/>
      <c r="AEZ195" s="7"/>
      <c r="AFA195" s="7"/>
      <c r="AFB195" s="7"/>
      <c r="AFC195" s="7"/>
      <c r="AFD195" s="7"/>
      <c r="AFE195" s="7"/>
      <c r="AFF195" s="7"/>
      <c r="AFG195" s="7"/>
      <c r="AFH195" s="7"/>
      <c r="AFI195" s="7"/>
      <c r="AFJ195" s="7"/>
      <c r="AFK195" s="7"/>
      <c r="AFL195" s="7"/>
      <c r="AFM195" s="7"/>
      <c r="AFN195" s="7"/>
      <c r="AFO195" s="7"/>
      <c r="AFP195" s="7"/>
      <c r="AFQ195" s="7"/>
      <c r="AFR195" s="7"/>
      <c r="AFS195" s="7"/>
      <c r="AFT195" s="7"/>
      <c r="AFU195" s="7"/>
      <c r="AFV195" s="7"/>
      <c r="AFW195" s="7"/>
      <c r="AFX195" s="7"/>
      <c r="AFY195" s="7"/>
      <c r="AFZ195" s="7"/>
      <c r="AGA195" s="7"/>
      <c r="AGB195" s="7"/>
      <c r="AGC195" s="7"/>
      <c r="AGD195" s="7"/>
      <c r="AGE195" s="7"/>
      <c r="AGF195" s="7"/>
      <c r="AGG195" s="7"/>
      <c r="AGH195" s="7"/>
      <c r="AGI195" s="7"/>
      <c r="AGJ195" s="7"/>
      <c r="AGK195" s="7"/>
      <c r="AGL195" s="7"/>
      <c r="AGM195" s="7"/>
      <c r="AGN195" s="7"/>
      <c r="AGO195" s="7"/>
      <c r="AGP195" s="7"/>
      <c r="AGQ195" s="7"/>
      <c r="AGR195" s="7"/>
      <c r="AGS195" s="7"/>
      <c r="AGT195" s="7"/>
      <c r="AGU195" s="7"/>
      <c r="AGV195" s="7"/>
      <c r="AGW195" s="7"/>
      <c r="AGX195" s="7"/>
      <c r="AGY195" s="7"/>
      <c r="AGZ195" s="7"/>
      <c r="AHA195" s="7"/>
      <c r="AHB195" s="7"/>
      <c r="AHC195" s="7"/>
      <c r="AHD195" s="7"/>
      <c r="AHE195" s="7"/>
      <c r="AHF195" s="7"/>
      <c r="AHG195" s="7"/>
      <c r="AHH195" s="7"/>
      <c r="AHI195" s="7"/>
      <c r="AHJ195" s="7"/>
      <c r="AHK195" s="7"/>
      <c r="AHL195" s="7"/>
      <c r="AHM195" s="7"/>
      <c r="AHN195" s="7"/>
      <c r="AHO195" s="7"/>
      <c r="AHP195" s="7"/>
      <c r="AHQ195" s="7"/>
      <c r="AHR195" s="7"/>
      <c r="AHS195" s="7"/>
      <c r="AHT195" s="7"/>
      <c r="AHU195" s="7"/>
      <c r="AHV195" s="7"/>
      <c r="AHW195" s="7"/>
      <c r="AHX195" s="7"/>
      <c r="AHY195" s="7"/>
      <c r="AHZ195" s="7"/>
      <c r="AIA195" s="7"/>
      <c r="AIB195" s="7"/>
      <c r="AIC195" s="7"/>
      <c r="AID195" s="7"/>
      <c r="AIE195" s="7"/>
      <c r="AIF195" s="7"/>
      <c r="AIG195" s="7"/>
      <c r="AIH195" s="7"/>
      <c r="AII195" s="7"/>
      <c r="AIJ195" s="7"/>
      <c r="AIK195" s="7"/>
      <c r="AIL195" s="7"/>
      <c r="AIM195" s="7"/>
      <c r="AIN195" s="7"/>
      <c r="AIO195" s="7"/>
      <c r="AIP195" s="7"/>
      <c r="AIQ195" s="7"/>
      <c r="AIR195" s="7"/>
      <c r="AIS195" s="7"/>
      <c r="AIT195" s="7"/>
      <c r="AIU195" s="7"/>
      <c r="AIV195" s="7"/>
      <c r="AIW195" s="7"/>
      <c r="AIX195" s="7"/>
      <c r="AIY195" s="7"/>
      <c r="AIZ195" s="7"/>
      <c r="AJA195" s="7"/>
      <c r="AJB195" s="7"/>
      <c r="AJC195" s="7"/>
      <c r="AJD195" s="7"/>
      <c r="AJE195" s="7"/>
      <c r="AJF195" s="7"/>
      <c r="AJG195" s="7"/>
      <c r="AJH195" s="7"/>
      <c r="AJI195" s="7"/>
      <c r="AJJ195" s="7"/>
      <c r="AJK195" s="7"/>
      <c r="AJL195" s="7"/>
      <c r="AJM195" s="7"/>
      <c r="AJN195" s="7"/>
      <c r="AJO195" s="7"/>
      <c r="AJP195" s="7"/>
      <c r="AJQ195" s="7"/>
      <c r="AJR195" s="7"/>
      <c r="AJS195" s="7"/>
      <c r="AJT195" s="7"/>
      <c r="AJU195" s="7"/>
      <c r="AJV195" s="7"/>
      <c r="AJW195" s="7"/>
      <c r="AJX195" s="7"/>
      <c r="AJY195" s="7"/>
      <c r="AJZ195" s="7"/>
      <c r="AKA195" s="7"/>
      <c r="AKB195" s="7"/>
      <c r="AKC195" s="7"/>
      <c r="AKD195" s="7"/>
      <c r="AKE195" s="7"/>
      <c r="AKF195" s="7"/>
      <c r="AKG195" s="7"/>
      <c r="AKH195" s="7"/>
      <c r="AKI195" s="7"/>
      <c r="AKJ195" s="7"/>
      <c r="AKK195" s="7"/>
      <c r="AKL195" s="7"/>
      <c r="AKM195" s="7"/>
      <c r="AKN195" s="7"/>
      <c r="AKO195" s="7"/>
      <c r="AKP195" s="7"/>
      <c r="AKQ195" s="7"/>
      <c r="AKR195" s="7"/>
      <c r="AKS195" s="7"/>
      <c r="AKT195" s="7"/>
      <c r="AKU195" s="7"/>
      <c r="AKV195" s="7"/>
      <c r="AKW195" s="7"/>
      <c r="AKX195" s="7"/>
      <c r="AKY195" s="7"/>
      <c r="AKZ195" s="7"/>
      <c r="ALA195" s="7"/>
      <c r="ALB195" s="7"/>
      <c r="ALC195" s="7"/>
      <c r="ALD195" s="7"/>
      <c r="ALE195" s="7"/>
      <c r="ALF195" s="7"/>
      <c r="ALG195" s="7"/>
      <c r="ALH195" s="7"/>
      <c r="ALI195" s="7"/>
      <c r="ALJ195" s="7"/>
      <c r="ALK195" s="7"/>
      <c r="ALL195" s="7"/>
      <c r="ALM195" s="7"/>
      <c r="ALN195" s="7"/>
      <c r="ALO195" s="7"/>
      <c r="ALP195" s="7"/>
      <c r="ALQ195" s="7"/>
      <c r="ALR195" s="7"/>
      <c r="ALS195" s="7"/>
      <c r="ALT195" s="7"/>
      <c r="ALU195" s="7"/>
      <c r="ALV195" s="7"/>
      <c r="ALW195" s="7"/>
      <c r="ALX195" s="7"/>
      <c r="ALY195" s="7"/>
      <c r="ALZ195" s="7"/>
      <c r="AMA195" s="7"/>
      <c r="AMB195" s="7"/>
      <c r="AMC195" s="7"/>
      <c r="AMD195" s="7"/>
    </row>
    <row r="196" spans="1:1018" x14ac:dyDescent="0.25">
      <c r="A196" s="8" t="s">
        <v>123</v>
      </c>
      <c r="B196" s="5" t="s">
        <v>20</v>
      </c>
      <c r="C196" s="4">
        <v>1.296</v>
      </c>
      <c r="D196" s="4">
        <v>1.54</v>
      </c>
      <c r="E196" s="5" t="s">
        <v>178</v>
      </c>
      <c r="F196" s="4">
        <v>2.1989999999999998</v>
      </c>
      <c r="G196" s="21" t="s">
        <v>10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  <c r="AMA196" s="7"/>
      <c r="AMB196" s="7"/>
      <c r="AMC196" s="7"/>
      <c r="AMD196" s="7"/>
    </row>
    <row r="197" spans="1:1018" x14ac:dyDescent="0.25">
      <c r="A197" s="39" t="s">
        <v>124</v>
      </c>
      <c r="B197" s="40" t="s">
        <v>13</v>
      </c>
      <c r="C197" s="41">
        <v>0.127</v>
      </c>
      <c r="D197" s="9">
        <v>0.25700000000000001</v>
      </c>
      <c r="E197" s="4" t="s">
        <v>125</v>
      </c>
      <c r="F197" s="4">
        <f>1.113-0.362-0.318-0.322</f>
        <v>0.11099999999999999</v>
      </c>
      <c r="G197" s="21" t="s">
        <v>10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  <c r="TI197" s="7"/>
      <c r="TJ197" s="7"/>
      <c r="TK197" s="7"/>
      <c r="TL197" s="7"/>
      <c r="TM197" s="7"/>
      <c r="TN197" s="7"/>
      <c r="TO197" s="7"/>
      <c r="TP197" s="7"/>
      <c r="TQ197" s="7"/>
      <c r="TR197" s="7"/>
      <c r="TS197" s="7"/>
      <c r="TT197" s="7"/>
      <c r="TU197" s="7"/>
      <c r="TV197" s="7"/>
      <c r="TW197" s="7"/>
      <c r="TX197" s="7"/>
      <c r="TY197" s="7"/>
      <c r="TZ197" s="7"/>
      <c r="UA197" s="7"/>
      <c r="UB197" s="7"/>
      <c r="UC197" s="7"/>
      <c r="UD197" s="7"/>
      <c r="UE197" s="7"/>
      <c r="UF197" s="7"/>
      <c r="UG197" s="7"/>
      <c r="UH197" s="7"/>
      <c r="UI197" s="7"/>
      <c r="UJ197" s="7"/>
      <c r="UK197" s="7"/>
      <c r="UL197" s="7"/>
      <c r="UM197" s="7"/>
      <c r="UN197" s="7"/>
      <c r="UO197" s="7"/>
      <c r="UP197" s="7"/>
      <c r="UQ197" s="7"/>
      <c r="UR197" s="7"/>
      <c r="US197" s="7"/>
      <c r="UT197" s="7"/>
      <c r="UU197" s="7"/>
      <c r="UV197" s="7"/>
      <c r="UW197" s="7"/>
      <c r="UX197" s="7"/>
      <c r="UY197" s="7"/>
      <c r="UZ197" s="7"/>
      <c r="VA197" s="7"/>
      <c r="VB197" s="7"/>
      <c r="VC197" s="7"/>
      <c r="VD197" s="7"/>
      <c r="VE197" s="7"/>
      <c r="VF197" s="7"/>
      <c r="VG197" s="7"/>
      <c r="VH197" s="7"/>
      <c r="VI197" s="7"/>
      <c r="VJ197" s="7"/>
      <c r="VK197" s="7"/>
      <c r="VL197" s="7"/>
      <c r="VM197" s="7"/>
      <c r="VN197" s="7"/>
      <c r="VO197" s="7"/>
      <c r="VP197" s="7"/>
      <c r="VQ197" s="7"/>
      <c r="VR197" s="7"/>
      <c r="VS197" s="7"/>
      <c r="VT197" s="7"/>
      <c r="VU197" s="7"/>
      <c r="VV197" s="7"/>
      <c r="VW197" s="7"/>
      <c r="VX197" s="7"/>
      <c r="VY197" s="7"/>
      <c r="VZ197" s="7"/>
      <c r="WA197" s="7"/>
      <c r="WB197" s="7"/>
      <c r="WC197" s="7"/>
      <c r="WD197" s="7"/>
      <c r="WE197" s="7"/>
      <c r="WF197" s="7"/>
      <c r="WG197" s="7"/>
      <c r="WH197" s="7"/>
      <c r="WI197" s="7"/>
      <c r="WJ197" s="7"/>
      <c r="WK197" s="7"/>
      <c r="WL197" s="7"/>
      <c r="WM197" s="7"/>
      <c r="WN197" s="7"/>
      <c r="WO197" s="7"/>
      <c r="WP197" s="7"/>
      <c r="WQ197" s="7"/>
      <c r="WR197" s="7"/>
      <c r="WS197" s="7"/>
      <c r="WT197" s="7"/>
      <c r="WU197" s="7"/>
      <c r="WV197" s="7"/>
      <c r="WW197" s="7"/>
      <c r="WX197" s="7"/>
      <c r="WY197" s="7"/>
      <c r="WZ197" s="7"/>
      <c r="XA197" s="7"/>
      <c r="XB197" s="7"/>
      <c r="XC197" s="7"/>
      <c r="XD197" s="7"/>
      <c r="XE197" s="7"/>
      <c r="XF197" s="7"/>
      <c r="XG197" s="7"/>
      <c r="XH197" s="7"/>
      <c r="XI197" s="7"/>
      <c r="XJ197" s="7"/>
      <c r="XK197" s="7"/>
      <c r="XL197" s="7"/>
      <c r="XM197" s="7"/>
      <c r="XN197" s="7"/>
      <c r="XO197" s="7"/>
      <c r="XP197" s="7"/>
      <c r="XQ197" s="7"/>
      <c r="XR197" s="7"/>
      <c r="XS197" s="7"/>
      <c r="XT197" s="7"/>
      <c r="XU197" s="7"/>
      <c r="XV197" s="7"/>
      <c r="XW197" s="7"/>
      <c r="XX197" s="7"/>
      <c r="XY197" s="7"/>
      <c r="XZ197" s="7"/>
      <c r="YA197" s="7"/>
      <c r="YB197" s="7"/>
      <c r="YC197" s="7"/>
      <c r="YD197" s="7"/>
      <c r="YE197" s="7"/>
      <c r="YF197" s="7"/>
      <c r="YG197" s="7"/>
      <c r="YH197" s="7"/>
      <c r="YI197" s="7"/>
      <c r="YJ197" s="7"/>
      <c r="YK197" s="7"/>
      <c r="YL197" s="7"/>
      <c r="YM197" s="7"/>
      <c r="YN197" s="7"/>
      <c r="YO197" s="7"/>
      <c r="YP197" s="7"/>
      <c r="YQ197" s="7"/>
      <c r="YR197" s="7"/>
      <c r="YS197" s="7"/>
      <c r="YT197" s="7"/>
      <c r="YU197" s="7"/>
      <c r="YV197" s="7"/>
      <c r="YW197" s="7"/>
      <c r="YX197" s="7"/>
      <c r="YY197" s="7"/>
      <c r="YZ197" s="7"/>
      <c r="ZA197" s="7"/>
      <c r="ZB197" s="7"/>
      <c r="ZC197" s="7"/>
      <c r="ZD197" s="7"/>
      <c r="ZE197" s="7"/>
      <c r="ZF197" s="7"/>
      <c r="ZG197" s="7"/>
      <c r="ZH197" s="7"/>
      <c r="ZI197" s="7"/>
      <c r="ZJ197" s="7"/>
      <c r="ZK197" s="7"/>
      <c r="ZL197" s="7"/>
      <c r="ZM197" s="7"/>
      <c r="ZN197" s="7"/>
      <c r="ZO197" s="7"/>
      <c r="ZP197" s="7"/>
      <c r="ZQ197" s="7"/>
      <c r="ZR197" s="7"/>
      <c r="ZS197" s="7"/>
      <c r="ZT197" s="7"/>
      <c r="ZU197" s="7"/>
      <c r="ZV197" s="7"/>
      <c r="ZW197" s="7"/>
      <c r="ZX197" s="7"/>
      <c r="ZY197" s="7"/>
      <c r="ZZ197" s="7"/>
      <c r="AAA197" s="7"/>
      <c r="AAB197" s="7"/>
      <c r="AAC197" s="7"/>
      <c r="AAD197" s="7"/>
      <c r="AAE197" s="7"/>
      <c r="AAF197" s="7"/>
      <c r="AAG197" s="7"/>
      <c r="AAH197" s="7"/>
      <c r="AAI197" s="7"/>
      <c r="AAJ197" s="7"/>
      <c r="AAK197" s="7"/>
      <c r="AAL197" s="7"/>
      <c r="AAM197" s="7"/>
      <c r="AAN197" s="7"/>
      <c r="AAO197" s="7"/>
      <c r="AAP197" s="7"/>
      <c r="AAQ197" s="7"/>
      <c r="AAR197" s="7"/>
      <c r="AAS197" s="7"/>
      <c r="AAT197" s="7"/>
      <c r="AAU197" s="7"/>
      <c r="AAV197" s="7"/>
      <c r="AAW197" s="7"/>
      <c r="AAX197" s="7"/>
      <c r="AAY197" s="7"/>
      <c r="AAZ197" s="7"/>
      <c r="ABA197" s="7"/>
      <c r="ABB197" s="7"/>
      <c r="ABC197" s="7"/>
      <c r="ABD197" s="7"/>
      <c r="ABE197" s="7"/>
      <c r="ABF197" s="7"/>
      <c r="ABG197" s="7"/>
      <c r="ABH197" s="7"/>
      <c r="ABI197" s="7"/>
      <c r="ABJ197" s="7"/>
      <c r="ABK197" s="7"/>
      <c r="ABL197" s="7"/>
      <c r="ABM197" s="7"/>
      <c r="ABN197" s="7"/>
      <c r="ABO197" s="7"/>
      <c r="ABP197" s="7"/>
      <c r="ABQ197" s="7"/>
      <c r="ABR197" s="7"/>
      <c r="ABS197" s="7"/>
      <c r="ABT197" s="7"/>
      <c r="ABU197" s="7"/>
      <c r="ABV197" s="7"/>
      <c r="ABW197" s="7"/>
      <c r="ABX197" s="7"/>
      <c r="ABY197" s="7"/>
      <c r="ABZ197" s="7"/>
      <c r="ACA197" s="7"/>
      <c r="ACB197" s="7"/>
      <c r="ACC197" s="7"/>
      <c r="ACD197" s="7"/>
      <c r="ACE197" s="7"/>
      <c r="ACF197" s="7"/>
      <c r="ACG197" s="7"/>
      <c r="ACH197" s="7"/>
      <c r="ACI197" s="7"/>
      <c r="ACJ197" s="7"/>
      <c r="ACK197" s="7"/>
      <c r="ACL197" s="7"/>
      <c r="ACM197" s="7"/>
      <c r="ACN197" s="7"/>
      <c r="ACO197" s="7"/>
      <c r="ACP197" s="7"/>
      <c r="ACQ197" s="7"/>
      <c r="ACR197" s="7"/>
      <c r="ACS197" s="7"/>
      <c r="ACT197" s="7"/>
      <c r="ACU197" s="7"/>
      <c r="ACV197" s="7"/>
      <c r="ACW197" s="7"/>
      <c r="ACX197" s="7"/>
      <c r="ACY197" s="7"/>
      <c r="ACZ197" s="7"/>
      <c r="ADA197" s="7"/>
      <c r="ADB197" s="7"/>
      <c r="ADC197" s="7"/>
      <c r="ADD197" s="7"/>
      <c r="ADE197" s="7"/>
      <c r="ADF197" s="7"/>
      <c r="ADG197" s="7"/>
      <c r="ADH197" s="7"/>
      <c r="ADI197" s="7"/>
      <c r="ADJ197" s="7"/>
      <c r="ADK197" s="7"/>
      <c r="ADL197" s="7"/>
      <c r="ADM197" s="7"/>
      <c r="ADN197" s="7"/>
      <c r="ADO197" s="7"/>
      <c r="ADP197" s="7"/>
      <c r="ADQ197" s="7"/>
      <c r="ADR197" s="7"/>
      <c r="ADS197" s="7"/>
      <c r="ADT197" s="7"/>
      <c r="ADU197" s="7"/>
      <c r="ADV197" s="7"/>
      <c r="ADW197" s="7"/>
      <c r="ADX197" s="7"/>
      <c r="ADY197" s="7"/>
      <c r="ADZ197" s="7"/>
      <c r="AEA197" s="7"/>
      <c r="AEB197" s="7"/>
      <c r="AEC197" s="7"/>
      <c r="AED197" s="7"/>
      <c r="AEE197" s="7"/>
      <c r="AEF197" s="7"/>
      <c r="AEG197" s="7"/>
      <c r="AEH197" s="7"/>
      <c r="AEI197" s="7"/>
      <c r="AEJ197" s="7"/>
      <c r="AEK197" s="7"/>
      <c r="AEL197" s="7"/>
      <c r="AEM197" s="7"/>
      <c r="AEN197" s="7"/>
      <c r="AEO197" s="7"/>
      <c r="AEP197" s="7"/>
      <c r="AEQ197" s="7"/>
      <c r="AER197" s="7"/>
      <c r="AES197" s="7"/>
      <c r="AET197" s="7"/>
      <c r="AEU197" s="7"/>
      <c r="AEV197" s="7"/>
      <c r="AEW197" s="7"/>
      <c r="AEX197" s="7"/>
      <c r="AEY197" s="7"/>
      <c r="AEZ197" s="7"/>
      <c r="AFA197" s="7"/>
      <c r="AFB197" s="7"/>
      <c r="AFC197" s="7"/>
      <c r="AFD197" s="7"/>
      <c r="AFE197" s="7"/>
      <c r="AFF197" s="7"/>
      <c r="AFG197" s="7"/>
      <c r="AFH197" s="7"/>
      <c r="AFI197" s="7"/>
      <c r="AFJ197" s="7"/>
      <c r="AFK197" s="7"/>
      <c r="AFL197" s="7"/>
      <c r="AFM197" s="7"/>
      <c r="AFN197" s="7"/>
      <c r="AFO197" s="7"/>
      <c r="AFP197" s="7"/>
      <c r="AFQ197" s="7"/>
      <c r="AFR197" s="7"/>
      <c r="AFS197" s="7"/>
      <c r="AFT197" s="7"/>
      <c r="AFU197" s="7"/>
      <c r="AFV197" s="7"/>
      <c r="AFW197" s="7"/>
      <c r="AFX197" s="7"/>
      <c r="AFY197" s="7"/>
      <c r="AFZ197" s="7"/>
      <c r="AGA197" s="7"/>
      <c r="AGB197" s="7"/>
      <c r="AGC197" s="7"/>
      <c r="AGD197" s="7"/>
      <c r="AGE197" s="7"/>
      <c r="AGF197" s="7"/>
      <c r="AGG197" s="7"/>
      <c r="AGH197" s="7"/>
      <c r="AGI197" s="7"/>
      <c r="AGJ197" s="7"/>
      <c r="AGK197" s="7"/>
      <c r="AGL197" s="7"/>
      <c r="AGM197" s="7"/>
      <c r="AGN197" s="7"/>
      <c r="AGO197" s="7"/>
      <c r="AGP197" s="7"/>
      <c r="AGQ197" s="7"/>
      <c r="AGR197" s="7"/>
      <c r="AGS197" s="7"/>
      <c r="AGT197" s="7"/>
      <c r="AGU197" s="7"/>
      <c r="AGV197" s="7"/>
      <c r="AGW197" s="7"/>
      <c r="AGX197" s="7"/>
      <c r="AGY197" s="7"/>
      <c r="AGZ197" s="7"/>
      <c r="AHA197" s="7"/>
      <c r="AHB197" s="7"/>
      <c r="AHC197" s="7"/>
      <c r="AHD197" s="7"/>
      <c r="AHE197" s="7"/>
      <c r="AHF197" s="7"/>
      <c r="AHG197" s="7"/>
      <c r="AHH197" s="7"/>
      <c r="AHI197" s="7"/>
      <c r="AHJ197" s="7"/>
      <c r="AHK197" s="7"/>
      <c r="AHL197" s="7"/>
      <c r="AHM197" s="7"/>
      <c r="AHN197" s="7"/>
      <c r="AHO197" s="7"/>
      <c r="AHP197" s="7"/>
      <c r="AHQ197" s="7"/>
      <c r="AHR197" s="7"/>
      <c r="AHS197" s="7"/>
      <c r="AHT197" s="7"/>
      <c r="AHU197" s="7"/>
      <c r="AHV197" s="7"/>
      <c r="AHW197" s="7"/>
      <c r="AHX197" s="7"/>
      <c r="AHY197" s="7"/>
      <c r="AHZ197" s="7"/>
      <c r="AIA197" s="7"/>
      <c r="AIB197" s="7"/>
      <c r="AIC197" s="7"/>
      <c r="AID197" s="7"/>
      <c r="AIE197" s="7"/>
      <c r="AIF197" s="7"/>
      <c r="AIG197" s="7"/>
      <c r="AIH197" s="7"/>
      <c r="AII197" s="7"/>
      <c r="AIJ197" s="7"/>
      <c r="AIK197" s="7"/>
      <c r="AIL197" s="7"/>
      <c r="AIM197" s="7"/>
      <c r="AIN197" s="7"/>
      <c r="AIO197" s="7"/>
      <c r="AIP197" s="7"/>
      <c r="AIQ197" s="7"/>
      <c r="AIR197" s="7"/>
      <c r="AIS197" s="7"/>
      <c r="AIT197" s="7"/>
      <c r="AIU197" s="7"/>
      <c r="AIV197" s="7"/>
      <c r="AIW197" s="7"/>
      <c r="AIX197" s="7"/>
      <c r="AIY197" s="7"/>
      <c r="AIZ197" s="7"/>
      <c r="AJA197" s="7"/>
      <c r="AJB197" s="7"/>
      <c r="AJC197" s="7"/>
      <c r="AJD197" s="7"/>
      <c r="AJE197" s="7"/>
      <c r="AJF197" s="7"/>
      <c r="AJG197" s="7"/>
      <c r="AJH197" s="7"/>
      <c r="AJI197" s="7"/>
      <c r="AJJ197" s="7"/>
      <c r="AJK197" s="7"/>
      <c r="AJL197" s="7"/>
      <c r="AJM197" s="7"/>
      <c r="AJN197" s="7"/>
      <c r="AJO197" s="7"/>
      <c r="AJP197" s="7"/>
      <c r="AJQ197" s="7"/>
      <c r="AJR197" s="7"/>
      <c r="AJS197" s="7"/>
      <c r="AJT197" s="7"/>
      <c r="AJU197" s="7"/>
      <c r="AJV197" s="7"/>
      <c r="AJW197" s="7"/>
      <c r="AJX197" s="7"/>
      <c r="AJY197" s="7"/>
      <c r="AJZ197" s="7"/>
      <c r="AKA197" s="7"/>
      <c r="AKB197" s="7"/>
      <c r="AKC197" s="7"/>
      <c r="AKD197" s="7"/>
      <c r="AKE197" s="7"/>
      <c r="AKF197" s="7"/>
      <c r="AKG197" s="7"/>
      <c r="AKH197" s="7"/>
      <c r="AKI197" s="7"/>
      <c r="AKJ197" s="7"/>
      <c r="AKK197" s="7"/>
      <c r="AKL197" s="7"/>
      <c r="AKM197" s="7"/>
      <c r="AKN197" s="7"/>
      <c r="AKO197" s="7"/>
      <c r="AKP197" s="7"/>
      <c r="AKQ197" s="7"/>
      <c r="AKR197" s="7"/>
      <c r="AKS197" s="7"/>
      <c r="AKT197" s="7"/>
      <c r="AKU197" s="7"/>
      <c r="AKV197" s="7"/>
      <c r="AKW197" s="7"/>
      <c r="AKX197" s="7"/>
      <c r="AKY197" s="7"/>
      <c r="AKZ197" s="7"/>
      <c r="ALA197" s="7"/>
      <c r="ALB197" s="7"/>
      <c r="ALC197" s="7"/>
      <c r="ALD197" s="7"/>
      <c r="ALE197" s="7"/>
      <c r="ALF197" s="7"/>
      <c r="ALG197" s="7"/>
      <c r="ALH197" s="7"/>
      <c r="ALI197" s="7"/>
      <c r="ALJ197" s="7"/>
      <c r="ALK197" s="7"/>
      <c r="ALL197" s="7"/>
      <c r="ALM197" s="7"/>
      <c r="ALN197" s="7"/>
      <c r="ALO197" s="7"/>
      <c r="ALP197" s="7"/>
      <c r="ALQ197" s="7"/>
      <c r="ALR197" s="7"/>
      <c r="ALS197" s="7"/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</row>
    <row r="198" spans="1:1018" x14ac:dyDescent="0.25">
      <c r="A198" s="39" t="s">
        <v>124</v>
      </c>
      <c r="B198" s="40" t="s">
        <v>27</v>
      </c>
      <c r="C198" s="41">
        <v>0.11799999999999999</v>
      </c>
      <c r="D198" s="9">
        <v>0.17799999999999999</v>
      </c>
      <c r="E198" s="4" t="s">
        <v>152</v>
      </c>
      <c r="F198" s="4">
        <f>1.132-0.164-0.16-0.695</f>
        <v>0.11299999999999988</v>
      </c>
      <c r="G198" s="21" t="s">
        <v>10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  <c r="AMA198" s="7"/>
      <c r="AMB198" s="7"/>
      <c r="AMC198" s="7"/>
      <c r="AMD198" s="7"/>
    </row>
    <row r="199" spans="1:1018" x14ac:dyDescent="0.25">
      <c r="A199" s="39" t="s">
        <v>124</v>
      </c>
      <c r="B199" s="40" t="s">
        <v>20</v>
      </c>
      <c r="C199" s="41">
        <v>0.57299999999999995</v>
      </c>
      <c r="D199" s="9">
        <v>0.84099999999999997</v>
      </c>
      <c r="E199" s="4" t="s">
        <v>270</v>
      </c>
      <c r="F199" s="4">
        <f>0.953-0.18-0.275</f>
        <v>0.49799999999999989</v>
      </c>
      <c r="G199" s="21" t="s">
        <v>10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  <c r="TI199" s="7"/>
      <c r="TJ199" s="7"/>
      <c r="TK199" s="7"/>
      <c r="TL199" s="7"/>
      <c r="TM199" s="7"/>
      <c r="TN199" s="7"/>
      <c r="TO199" s="7"/>
      <c r="TP199" s="7"/>
      <c r="TQ199" s="7"/>
      <c r="TR199" s="7"/>
      <c r="TS199" s="7"/>
      <c r="TT199" s="7"/>
      <c r="TU199" s="7"/>
      <c r="TV199" s="7"/>
      <c r="TW199" s="7"/>
      <c r="TX199" s="7"/>
      <c r="TY199" s="7"/>
      <c r="TZ199" s="7"/>
      <c r="UA199" s="7"/>
      <c r="UB199" s="7"/>
      <c r="UC199" s="7"/>
      <c r="UD199" s="7"/>
      <c r="UE199" s="7"/>
      <c r="UF199" s="7"/>
      <c r="UG199" s="7"/>
      <c r="UH199" s="7"/>
      <c r="UI199" s="7"/>
      <c r="UJ199" s="7"/>
      <c r="UK199" s="7"/>
      <c r="UL199" s="7"/>
      <c r="UM199" s="7"/>
      <c r="UN199" s="7"/>
      <c r="UO199" s="7"/>
      <c r="UP199" s="7"/>
      <c r="UQ199" s="7"/>
      <c r="UR199" s="7"/>
      <c r="US199" s="7"/>
      <c r="UT199" s="7"/>
      <c r="UU199" s="7"/>
      <c r="UV199" s="7"/>
      <c r="UW199" s="7"/>
      <c r="UX199" s="7"/>
      <c r="UY199" s="7"/>
      <c r="UZ199" s="7"/>
      <c r="VA199" s="7"/>
      <c r="VB199" s="7"/>
      <c r="VC199" s="7"/>
      <c r="VD199" s="7"/>
      <c r="VE199" s="7"/>
      <c r="VF199" s="7"/>
      <c r="VG199" s="7"/>
      <c r="VH199" s="7"/>
      <c r="VI199" s="7"/>
      <c r="VJ199" s="7"/>
      <c r="VK199" s="7"/>
      <c r="VL199" s="7"/>
      <c r="VM199" s="7"/>
      <c r="VN199" s="7"/>
      <c r="VO199" s="7"/>
      <c r="VP199" s="7"/>
      <c r="VQ199" s="7"/>
      <c r="VR199" s="7"/>
      <c r="VS199" s="7"/>
      <c r="VT199" s="7"/>
      <c r="VU199" s="7"/>
      <c r="VV199" s="7"/>
      <c r="VW199" s="7"/>
      <c r="VX199" s="7"/>
      <c r="VY199" s="7"/>
      <c r="VZ199" s="7"/>
      <c r="WA199" s="7"/>
      <c r="WB199" s="7"/>
      <c r="WC199" s="7"/>
      <c r="WD199" s="7"/>
      <c r="WE199" s="7"/>
      <c r="WF199" s="7"/>
      <c r="WG199" s="7"/>
      <c r="WH199" s="7"/>
      <c r="WI199" s="7"/>
      <c r="WJ199" s="7"/>
      <c r="WK199" s="7"/>
      <c r="WL199" s="7"/>
      <c r="WM199" s="7"/>
      <c r="WN199" s="7"/>
      <c r="WO199" s="7"/>
      <c r="WP199" s="7"/>
      <c r="WQ199" s="7"/>
      <c r="WR199" s="7"/>
      <c r="WS199" s="7"/>
      <c r="WT199" s="7"/>
      <c r="WU199" s="7"/>
      <c r="WV199" s="7"/>
      <c r="WW199" s="7"/>
      <c r="WX199" s="7"/>
      <c r="WY199" s="7"/>
      <c r="WZ199" s="7"/>
      <c r="XA199" s="7"/>
      <c r="XB199" s="7"/>
      <c r="XC199" s="7"/>
      <c r="XD199" s="7"/>
      <c r="XE199" s="7"/>
      <c r="XF199" s="7"/>
      <c r="XG199" s="7"/>
      <c r="XH199" s="7"/>
      <c r="XI199" s="7"/>
      <c r="XJ199" s="7"/>
      <c r="XK199" s="7"/>
      <c r="XL199" s="7"/>
      <c r="XM199" s="7"/>
      <c r="XN199" s="7"/>
      <c r="XO199" s="7"/>
      <c r="XP199" s="7"/>
      <c r="XQ199" s="7"/>
      <c r="XR199" s="7"/>
      <c r="XS199" s="7"/>
      <c r="XT199" s="7"/>
      <c r="XU199" s="7"/>
      <c r="XV199" s="7"/>
      <c r="XW199" s="7"/>
      <c r="XX199" s="7"/>
      <c r="XY199" s="7"/>
      <c r="XZ199" s="7"/>
      <c r="YA199" s="7"/>
      <c r="YB199" s="7"/>
      <c r="YC199" s="7"/>
      <c r="YD199" s="7"/>
      <c r="YE199" s="7"/>
      <c r="YF199" s="7"/>
      <c r="YG199" s="7"/>
      <c r="YH199" s="7"/>
      <c r="YI199" s="7"/>
      <c r="YJ199" s="7"/>
      <c r="YK199" s="7"/>
      <c r="YL199" s="7"/>
      <c r="YM199" s="7"/>
      <c r="YN199" s="7"/>
      <c r="YO199" s="7"/>
      <c r="YP199" s="7"/>
      <c r="YQ199" s="7"/>
      <c r="YR199" s="7"/>
      <c r="YS199" s="7"/>
      <c r="YT199" s="7"/>
      <c r="YU199" s="7"/>
      <c r="YV199" s="7"/>
      <c r="YW199" s="7"/>
      <c r="YX199" s="7"/>
      <c r="YY199" s="7"/>
      <c r="YZ199" s="7"/>
      <c r="ZA199" s="7"/>
      <c r="ZB199" s="7"/>
      <c r="ZC199" s="7"/>
      <c r="ZD199" s="7"/>
      <c r="ZE199" s="7"/>
      <c r="ZF199" s="7"/>
      <c r="ZG199" s="7"/>
      <c r="ZH199" s="7"/>
      <c r="ZI199" s="7"/>
      <c r="ZJ199" s="7"/>
      <c r="ZK199" s="7"/>
      <c r="ZL199" s="7"/>
      <c r="ZM199" s="7"/>
      <c r="ZN199" s="7"/>
      <c r="ZO199" s="7"/>
      <c r="ZP199" s="7"/>
      <c r="ZQ199" s="7"/>
      <c r="ZR199" s="7"/>
      <c r="ZS199" s="7"/>
      <c r="ZT199" s="7"/>
      <c r="ZU199" s="7"/>
      <c r="ZV199" s="7"/>
      <c r="ZW199" s="7"/>
      <c r="ZX199" s="7"/>
      <c r="ZY199" s="7"/>
      <c r="ZZ199" s="7"/>
      <c r="AAA199" s="7"/>
      <c r="AAB199" s="7"/>
      <c r="AAC199" s="7"/>
      <c r="AAD199" s="7"/>
      <c r="AAE199" s="7"/>
      <c r="AAF199" s="7"/>
      <c r="AAG199" s="7"/>
      <c r="AAH199" s="7"/>
      <c r="AAI199" s="7"/>
      <c r="AAJ199" s="7"/>
      <c r="AAK199" s="7"/>
      <c r="AAL199" s="7"/>
      <c r="AAM199" s="7"/>
      <c r="AAN199" s="7"/>
      <c r="AAO199" s="7"/>
      <c r="AAP199" s="7"/>
      <c r="AAQ199" s="7"/>
      <c r="AAR199" s="7"/>
      <c r="AAS199" s="7"/>
      <c r="AAT199" s="7"/>
      <c r="AAU199" s="7"/>
      <c r="AAV199" s="7"/>
      <c r="AAW199" s="7"/>
      <c r="AAX199" s="7"/>
      <c r="AAY199" s="7"/>
      <c r="AAZ199" s="7"/>
      <c r="ABA199" s="7"/>
      <c r="ABB199" s="7"/>
      <c r="ABC199" s="7"/>
      <c r="ABD199" s="7"/>
      <c r="ABE199" s="7"/>
      <c r="ABF199" s="7"/>
      <c r="ABG199" s="7"/>
      <c r="ABH199" s="7"/>
      <c r="ABI199" s="7"/>
      <c r="ABJ199" s="7"/>
      <c r="ABK199" s="7"/>
      <c r="ABL199" s="7"/>
      <c r="ABM199" s="7"/>
      <c r="ABN199" s="7"/>
      <c r="ABO199" s="7"/>
      <c r="ABP199" s="7"/>
      <c r="ABQ199" s="7"/>
      <c r="ABR199" s="7"/>
      <c r="ABS199" s="7"/>
      <c r="ABT199" s="7"/>
      <c r="ABU199" s="7"/>
      <c r="ABV199" s="7"/>
      <c r="ABW199" s="7"/>
      <c r="ABX199" s="7"/>
      <c r="ABY199" s="7"/>
      <c r="ABZ199" s="7"/>
      <c r="ACA199" s="7"/>
      <c r="ACB199" s="7"/>
      <c r="ACC199" s="7"/>
      <c r="ACD199" s="7"/>
      <c r="ACE199" s="7"/>
      <c r="ACF199" s="7"/>
      <c r="ACG199" s="7"/>
      <c r="ACH199" s="7"/>
      <c r="ACI199" s="7"/>
      <c r="ACJ199" s="7"/>
      <c r="ACK199" s="7"/>
      <c r="ACL199" s="7"/>
      <c r="ACM199" s="7"/>
      <c r="ACN199" s="7"/>
      <c r="ACO199" s="7"/>
      <c r="ACP199" s="7"/>
      <c r="ACQ199" s="7"/>
      <c r="ACR199" s="7"/>
      <c r="ACS199" s="7"/>
      <c r="ACT199" s="7"/>
      <c r="ACU199" s="7"/>
      <c r="ACV199" s="7"/>
      <c r="ACW199" s="7"/>
      <c r="ACX199" s="7"/>
      <c r="ACY199" s="7"/>
      <c r="ACZ199" s="7"/>
      <c r="ADA199" s="7"/>
      <c r="ADB199" s="7"/>
      <c r="ADC199" s="7"/>
      <c r="ADD199" s="7"/>
      <c r="ADE199" s="7"/>
      <c r="ADF199" s="7"/>
      <c r="ADG199" s="7"/>
      <c r="ADH199" s="7"/>
      <c r="ADI199" s="7"/>
      <c r="ADJ199" s="7"/>
      <c r="ADK199" s="7"/>
      <c r="ADL199" s="7"/>
      <c r="ADM199" s="7"/>
      <c r="ADN199" s="7"/>
      <c r="ADO199" s="7"/>
      <c r="ADP199" s="7"/>
      <c r="ADQ199" s="7"/>
      <c r="ADR199" s="7"/>
      <c r="ADS199" s="7"/>
      <c r="ADT199" s="7"/>
      <c r="ADU199" s="7"/>
      <c r="ADV199" s="7"/>
      <c r="ADW199" s="7"/>
      <c r="ADX199" s="7"/>
      <c r="ADY199" s="7"/>
      <c r="ADZ199" s="7"/>
      <c r="AEA199" s="7"/>
      <c r="AEB199" s="7"/>
      <c r="AEC199" s="7"/>
      <c r="AED199" s="7"/>
      <c r="AEE199" s="7"/>
      <c r="AEF199" s="7"/>
      <c r="AEG199" s="7"/>
      <c r="AEH199" s="7"/>
      <c r="AEI199" s="7"/>
      <c r="AEJ199" s="7"/>
      <c r="AEK199" s="7"/>
      <c r="AEL199" s="7"/>
      <c r="AEM199" s="7"/>
      <c r="AEN199" s="7"/>
      <c r="AEO199" s="7"/>
      <c r="AEP199" s="7"/>
      <c r="AEQ199" s="7"/>
      <c r="AER199" s="7"/>
      <c r="AES199" s="7"/>
      <c r="AET199" s="7"/>
      <c r="AEU199" s="7"/>
      <c r="AEV199" s="7"/>
      <c r="AEW199" s="7"/>
      <c r="AEX199" s="7"/>
      <c r="AEY199" s="7"/>
      <c r="AEZ199" s="7"/>
      <c r="AFA199" s="7"/>
      <c r="AFB199" s="7"/>
      <c r="AFC199" s="7"/>
      <c r="AFD199" s="7"/>
      <c r="AFE199" s="7"/>
      <c r="AFF199" s="7"/>
      <c r="AFG199" s="7"/>
      <c r="AFH199" s="7"/>
      <c r="AFI199" s="7"/>
      <c r="AFJ199" s="7"/>
      <c r="AFK199" s="7"/>
      <c r="AFL199" s="7"/>
      <c r="AFM199" s="7"/>
      <c r="AFN199" s="7"/>
      <c r="AFO199" s="7"/>
      <c r="AFP199" s="7"/>
      <c r="AFQ199" s="7"/>
      <c r="AFR199" s="7"/>
      <c r="AFS199" s="7"/>
      <c r="AFT199" s="7"/>
      <c r="AFU199" s="7"/>
      <c r="AFV199" s="7"/>
      <c r="AFW199" s="7"/>
      <c r="AFX199" s="7"/>
      <c r="AFY199" s="7"/>
      <c r="AFZ199" s="7"/>
      <c r="AGA199" s="7"/>
      <c r="AGB199" s="7"/>
      <c r="AGC199" s="7"/>
      <c r="AGD199" s="7"/>
      <c r="AGE199" s="7"/>
      <c r="AGF199" s="7"/>
      <c r="AGG199" s="7"/>
      <c r="AGH199" s="7"/>
      <c r="AGI199" s="7"/>
      <c r="AGJ199" s="7"/>
      <c r="AGK199" s="7"/>
      <c r="AGL199" s="7"/>
      <c r="AGM199" s="7"/>
      <c r="AGN199" s="7"/>
      <c r="AGO199" s="7"/>
      <c r="AGP199" s="7"/>
      <c r="AGQ199" s="7"/>
      <c r="AGR199" s="7"/>
      <c r="AGS199" s="7"/>
      <c r="AGT199" s="7"/>
      <c r="AGU199" s="7"/>
      <c r="AGV199" s="7"/>
      <c r="AGW199" s="7"/>
      <c r="AGX199" s="7"/>
      <c r="AGY199" s="7"/>
      <c r="AGZ199" s="7"/>
      <c r="AHA199" s="7"/>
      <c r="AHB199" s="7"/>
      <c r="AHC199" s="7"/>
      <c r="AHD199" s="7"/>
      <c r="AHE199" s="7"/>
      <c r="AHF199" s="7"/>
      <c r="AHG199" s="7"/>
      <c r="AHH199" s="7"/>
      <c r="AHI199" s="7"/>
      <c r="AHJ199" s="7"/>
      <c r="AHK199" s="7"/>
      <c r="AHL199" s="7"/>
      <c r="AHM199" s="7"/>
      <c r="AHN199" s="7"/>
      <c r="AHO199" s="7"/>
      <c r="AHP199" s="7"/>
      <c r="AHQ199" s="7"/>
      <c r="AHR199" s="7"/>
      <c r="AHS199" s="7"/>
      <c r="AHT199" s="7"/>
      <c r="AHU199" s="7"/>
      <c r="AHV199" s="7"/>
      <c r="AHW199" s="7"/>
      <c r="AHX199" s="7"/>
      <c r="AHY199" s="7"/>
      <c r="AHZ199" s="7"/>
      <c r="AIA199" s="7"/>
      <c r="AIB199" s="7"/>
      <c r="AIC199" s="7"/>
      <c r="AID199" s="7"/>
      <c r="AIE199" s="7"/>
      <c r="AIF199" s="7"/>
      <c r="AIG199" s="7"/>
      <c r="AIH199" s="7"/>
      <c r="AII199" s="7"/>
      <c r="AIJ199" s="7"/>
      <c r="AIK199" s="7"/>
      <c r="AIL199" s="7"/>
      <c r="AIM199" s="7"/>
      <c r="AIN199" s="7"/>
      <c r="AIO199" s="7"/>
      <c r="AIP199" s="7"/>
      <c r="AIQ199" s="7"/>
      <c r="AIR199" s="7"/>
      <c r="AIS199" s="7"/>
      <c r="AIT199" s="7"/>
      <c r="AIU199" s="7"/>
      <c r="AIV199" s="7"/>
      <c r="AIW199" s="7"/>
      <c r="AIX199" s="7"/>
      <c r="AIY199" s="7"/>
      <c r="AIZ199" s="7"/>
      <c r="AJA199" s="7"/>
      <c r="AJB199" s="7"/>
      <c r="AJC199" s="7"/>
      <c r="AJD199" s="7"/>
      <c r="AJE199" s="7"/>
      <c r="AJF199" s="7"/>
      <c r="AJG199" s="7"/>
      <c r="AJH199" s="7"/>
      <c r="AJI199" s="7"/>
      <c r="AJJ199" s="7"/>
      <c r="AJK199" s="7"/>
      <c r="AJL199" s="7"/>
      <c r="AJM199" s="7"/>
      <c r="AJN199" s="7"/>
      <c r="AJO199" s="7"/>
      <c r="AJP199" s="7"/>
      <c r="AJQ199" s="7"/>
      <c r="AJR199" s="7"/>
      <c r="AJS199" s="7"/>
      <c r="AJT199" s="7"/>
      <c r="AJU199" s="7"/>
      <c r="AJV199" s="7"/>
      <c r="AJW199" s="7"/>
      <c r="AJX199" s="7"/>
      <c r="AJY199" s="7"/>
      <c r="AJZ199" s="7"/>
      <c r="AKA199" s="7"/>
      <c r="AKB199" s="7"/>
      <c r="AKC199" s="7"/>
      <c r="AKD199" s="7"/>
      <c r="AKE199" s="7"/>
      <c r="AKF199" s="7"/>
      <c r="AKG199" s="7"/>
      <c r="AKH199" s="7"/>
      <c r="AKI199" s="7"/>
      <c r="AKJ199" s="7"/>
      <c r="AKK199" s="7"/>
      <c r="AKL199" s="7"/>
      <c r="AKM199" s="7"/>
      <c r="AKN199" s="7"/>
      <c r="AKO199" s="7"/>
      <c r="AKP199" s="7"/>
      <c r="AKQ199" s="7"/>
      <c r="AKR199" s="7"/>
      <c r="AKS199" s="7"/>
      <c r="AKT199" s="7"/>
      <c r="AKU199" s="7"/>
      <c r="AKV199" s="7"/>
      <c r="AKW199" s="7"/>
      <c r="AKX199" s="7"/>
      <c r="AKY199" s="7"/>
      <c r="AKZ199" s="7"/>
      <c r="ALA199" s="7"/>
      <c r="ALB199" s="7"/>
      <c r="ALC199" s="7"/>
      <c r="ALD199" s="7"/>
      <c r="ALE199" s="7"/>
      <c r="ALF199" s="7"/>
      <c r="ALG199" s="7"/>
      <c r="ALH199" s="7"/>
      <c r="ALI199" s="7"/>
      <c r="ALJ199" s="7"/>
      <c r="ALK199" s="7"/>
      <c r="ALL199" s="7"/>
      <c r="ALM199" s="7"/>
      <c r="ALN199" s="7"/>
      <c r="ALO199" s="7"/>
      <c r="ALP199" s="7"/>
      <c r="ALQ199" s="7"/>
      <c r="ALR199" s="7"/>
      <c r="ALS199" s="7"/>
      <c r="ALT199" s="7"/>
      <c r="ALU199" s="7"/>
      <c r="ALV199" s="7"/>
      <c r="ALW199" s="7"/>
      <c r="ALX199" s="7"/>
      <c r="ALY199" s="7"/>
      <c r="ALZ199" s="7"/>
      <c r="AMA199" s="7"/>
      <c r="AMB199" s="7"/>
      <c r="AMC199" s="7"/>
      <c r="AMD199" s="7"/>
    </row>
    <row r="200" spans="1:1018" x14ac:dyDescent="0.25">
      <c r="A200" s="39" t="s">
        <v>124</v>
      </c>
      <c r="B200" s="40" t="s">
        <v>20</v>
      </c>
      <c r="C200" s="41">
        <v>0.39800000000000002</v>
      </c>
      <c r="D200" s="9">
        <v>0.65800000000000003</v>
      </c>
      <c r="E200" s="4" t="s">
        <v>271</v>
      </c>
      <c r="F200" s="4">
        <f>0.967-0.635</f>
        <v>0.33199999999999996</v>
      </c>
      <c r="G200" s="21" t="s">
        <v>10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  <c r="NA200" s="7"/>
      <c r="NB200" s="7"/>
      <c r="NC200" s="7"/>
      <c r="ND200" s="7"/>
      <c r="NE200" s="7"/>
      <c r="NF200" s="7"/>
      <c r="NG200" s="7"/>
      <c r="NH200" s="7"/>
      <c r="NI200" s="7"/>
      <c r="NJ200" s="7"/>
      <c r="NK200" s="7"/>
      <c r="NL200" s="7"/>
      <c r="NM200" s="7"/>
      <c r="NN200" s="7"/>
      <c r="NO200" s="7"/>
      <c r="NP200" s="7"/>
      <c r="NQ200" s="7"/>
      <c r="NR200" s="7"/>
      <c r="NS200" s="7"/>
      <c r="NT200" s="7"/>
      <c r="NU200" s="7"/>
      <c r="NV200" s="7"/>
      <c r="NW200" s="7"/>
      <c r="NX200" s="7"/>
      <c r="NY200" s="7"/>
      <c r="NZ200" s="7"/>
      <c r="OA200" s="7"/>
      <c r="OB200" s="7"/>
      <c r="OC200" s="7"/>
      <c r="OD200" s="7"/>
      <c r="OE200" s="7"/>
      <c r="OF200" s="7"/>
      <c r="OG200" s="7"/>
      <c r="OH200" s="7"/>
      <c r="OI200" s="7"/>
      <c r="OJ200" s="7"/>
      <c r="OK200" s="7"/>
      <c r="OL200" s="7"/>
      <c r="OM200" s="7"/>
      <c r="ON200" s="7"/>
      <c r="OO200" s="7"/>
      <c r="OP200" s="7"/>
      <c r="OQ200" s="7"/>
      <c r="OR200" s="7"/>
      <c r="OS200" s="7"/>
      <c r="OT200" s="7"/>
      <c r="OU200" s="7"/>
      <c r="OV200" s="7"/>
      <c r="OW200" s="7"/>
      <c r="OX200" s="7"/>
      <c r="OY200" s="7"/>
      <c r="OZ200" s="7"/>
      <c r="PA200" s="7"/>
      <c r="PB200" s="7"/>
      <c r="PC200" s="7"/>
      <c r="PD200" s="7"/>
      <c r="PE200" s="7"/>
      <c r="PF200" s="7"/>
      <c r="PG200" s="7"/>
      <c r="PH200" s="7"/>
      <c r="PI200" s="7"/>
      <c r="PJ200" s="7"/>
      <c r="PK200" s="7"/>
      <c r="PL200" s="7"/>
      <c r="PM200" s="7"/>
      <c r="PN200" s="7"/>
      <c r="PO200" s="7"/>
      <c r="PP200" s="7"/>
      <c r="PQ200" s="7"/>
      <c r="PR200" s="7"/>
      <c r="PS200" s="7"/>
      <c r="PT200" s="7"/>
      <c r="PU200" s="7"/>
      <c r="PV200" s="7"/>
      <c r="PW200" s="7"/>
      <c r="PX200" s="7"/>
      <c r="PY200" s="7"/>
      <c r="PZ200" s="7"/>
      <c r="QA200" s="7"/>
      <c r="QB200" s="7"/>
      <c r="QC200" s="7"/>
      <c r="QD200" s="7"/>
      <c r="QE200" s="7"/>
      <c r="QF200" s="7"/>
      <c r="QG200" s="7"/>
      <c r="QH200" s="7"/>
      <c r="QI200" s="7"/>
      <c r="QJ200" s="7"/>
      <c r="QK200" s="7"/>
      <c r="QL200" s="7"/>
      <c r="QM200" s="7"/>
      <c r="QN200" s="7"/>
      <c r="QO200" s="7"/>
      <c r="QP200" s="7"/>
      <c r="QQ200" s="7"/>
      <c r="QR200" s="7"/>
      <c r="QS200" s="7"/>
      <c r="QT200" s="7"/>
      <c r="QU200" s="7"/>
      <c r="QV200" s="7"/>
      <c r="QW200" s="7"/>
      <c r="QX200" s="7"/>
      <c r="QY200" s="7"/>
      <c r="QZ200" s="7"/>
      <c r="RA200" s="7"/>
      <c r="RB200" s="7"/>
      <c r="RC200" s="7"/>
      <c r="RD200" s="7"/>
      <c r="RE200" s="7"/>
      <c r="RF200" s="7"/>
      <c r="RG200" s="7"/>
      <c r="RH200" s="7"/>
      <c r="RI200" s="7"/>
      <c r="RJ200" s="7"/>
      <c r="RK200" s="7"/>
      <c r="RL200" s="7"/>
      <c r="RM200" s="7"/>
      <c r="RN200" s="7"/>
      <c r="RO200" s="7"/>
      <c r="RP200" s="7"/>
      <c r="RQ200" s="7"/>
      <c r="RR200" s="7"/>
      <c r="RS200" s="7"/>
      <c r="RT200" s="7"/>
      <c r="RU200" s="7"/>
      <c r="RV200" s="7"/>
      <c r="RW200" s="7"/>
      <c r="RX200" s="7"/>
      <c r="RY200" s="7"/>
      <c r="RZ200" s="7"/>
      <c r="SA200" s="7"/>
      <c r="SB200" s="7"/>
      <c r="SC200" s="7"/>
      <c r="SD200" s="7"/>
      <c r="SE200" s="7"/>
      <c r="SF200" s="7"/>
      <c r="SG200" s="7"/>
      <c r="SH200" s="7"/>
      <c r="SI200" s="7"/>
      <c r="SJ200" s="7"/>
      <c r="SK200" s="7"/>
      <c r="SL200" s="7"/>
      <c r="SM200" s="7"/>
      <c r="SN200" s="7"/>
      <c r="SO200" s="7"/>
      <c r="SP200" s="7"/>
      <c r="SQ200" s="7"/>
      <c r="SR200" s="7"/>
      <c r="SS200" s="7"/>
      <c r="ST200" s="7"/>
      <c r="SU200" s="7"/>
      <c r="SV200" s="7"/>
      <c r="SW200" s="7"/>
      <c r="SX200" s="7"/>
      <c r="SY200" s="7"/>
      <c r="SZ200" s="7"/>
      <c r="TA200" s="7"/>
      <c r="TB200" s="7"/>
      <c r="TC200" s="7"/>
      <c r="TD200" s="7"/>
      <c r="TE200" s="7"/>
      <c r="TF200" s="7"/>
      <c r="TG200" s="7"/>
      <c r="TH200" s="7"/>
      <c r="TI200" s="7"/>
      <c r="TJ200" s="7"/>
      <c r="TK200" s="7"/>
      <c r="TL200" s="7"/>
      <c r="TM200" s="7"/>
      <c r="TN200" s="7"/>
      <c r="TO200" s="7"/>
      <c r="TP200" s="7"/>
      <c r="TQ200" s="7"/>
      <c r="TR200" s="7"/>
      <c r="TS200" s="7"/>
      <c r="TT200" s="7"/>
      <c r="TU200" s="7"/>
      <c r="TV200" s="7"/>
      <c r="TW200" s="7"/>
      <c r="TX200" s="7"/>
      <c r="TY200" s="7"/>
      <c r="TZ200" s="7"/>
      <c r="UA200" s="7"/>
      <c r="UB200" s="7"/>
      <c r="UC200" s="7"/>
      <c r="UD200" s="7"/>
      <c r="UE200" s="7"/>
      <c r="UF200" s="7"/>
      <c r="UG200" s="7"/>
      <c r="UH200" s="7"/>
      <c r="UI200" s="7"/>
      <c r="UJ200" s="7"/>
      <c r="UK200" s="7"/>
      <c r="UL200" s="7"/>
      <c r="UM200" s="7"/>
      <c r="UN200" s="7"/>
      <c r="UO200" s="7"/>
      <c r="UP200" s="7"/>
      <c r="UQ200" s="7"/>
      <c r="UR200" s="7"/>
      <c r="US200" s="7"/>
      <c r="UT200" s="7"/>
      <c r="UU200" s="7"/>
      <c r="UV200" s="7"/>
      <c r="UW200" s="7"/>
      <c r="UX200" s="7"/>
      <c r="UY200" s="7"/>
      <c r="UZ200" s="7"/>
      <c r="VA200" s="7"/>
      <c r="VB200" s="7"/>
      <c r="VC200" s="7"/>
      <c r="VD200" s="7"/>
      <c r="VE200" s="7"/>
      <c r="VF200" s="7"/>
      <c r="VG200" s="7"/>
      <c r="VH200" s="7"/>
      <c r="VI200" s="7"/>
      <c r="VJ200" s="7"/>
      <c r="VK200" s="7"/>
      <c r="VL200" s="7"/>
      <c r="VM200" s="7"/>
      <c r="VN200" s="7"/>
      <c r="VO200" s="7"/>
      <c r="VP200" s="7"/>
      <c r="VQ200" s="7"/>
      <c r="VR200" s="7"/>
      <c r="VS200" s="7"/>
      <c r="VT200" s="7"/>
      <c r="VU200" s="7"/>
      <c r="VV200" s="7"/>
      <c r="VW200" s="7"/>
      <c r="VX200" s="7"/>
      <c r="VY200" s="7"/>
      <c r="VZ200" s="7"/>
      <c r="WA200" s="7"/>
      <c r="WB200" s="7"/>
      <c r="WC200" s="7"/>
      <c r="WD200" s="7"/>
      <c r="WE200" s="7"/>
      <c r="WF200" s="7"/>
      <c r="WG200" s="7"/>
      <c r="WH200" s="7"/>
      <c r="WI200" s="7"/>
      <c r="WJ200" s="7"/>
      <c r="WK200" s="7"/>
      <c r="WL200" s="7"/>
      <c r="WM200" s="7"/>
      <c r="WN200" s="7"/>
      <c r="WO200" s="7"/>
      <c r="WP200" s="7"/>
      <c r="WQ200" s="7"/>
      <c r="WR200" s="7"/>
      <c r="WS200" s="7"/>
      <c r="WT200" s="7"/>
      <c r="WU200" s="7"/>
      <c r="WV200" s="7"/>
      <c r="WW200" s="7"/>
      <c r="WX200" s="7"/>
      <c r="WY200" s="7"/>
      <c r="WZ200" s="7"/>
      <c r="XA200" s="7"/>
      <c r="XB200" s="7"/>
      <c r="XC200" s="7"/>
      <c r="XD200" s="7"/>
      <c r="XE200" s="7"/>
      <c r="XF200" s="7"/>
      <c r="XG200" s="7"/>
      <c r="XH200" s="7"/>
      <c r="XI200" s="7"/>
      <c r="XJ200" s="7"/>
      <c r="XK200" s="7"/>
      <c r="XL200" s="7"/>
      <c r="XM200" s="7"/>
      <c r="XN200" s="7"/>
      <c r="XO200" s="7"/>
      <c r="XP200" s="7"/>
      <c r="XQ200" s="7"/>
      <c r="XR200" s="7"/>
      <c r="XS200" s="7"/>
      <c r="XT200" s="7"/>
      <c r="XU200" s="7"/>
      <c r="XV200" s="7"/>
      <c r="XW200" s="7"/>
      <c r="XX200" s="7"/>
      <c r="XY200" s="7"/>
      <c r="XZ200" s="7"/>
      <c r="YA200" s="7"/>
      <c r="YB200" s="7"/>
      <c r="YC200" s="7"/>
      <c r="YD200" s="7"/>
      <c r="YE200" s="7"/>
      <c r="YF200" s="7"/>
      <c r="YG200" s="7"/>
      <c r="YH200" s="7"/>
      <c r="YI200" s="7"/>
      <c r="YJ200" s="7"/>
      <c r="YK200" s="7"/>
      <c r="YL200" s="7"/>
      <c r="YM200" s="7"/>
      <c r="YN200" s="7"/>
      <c r="YO200" s="7"/>
      <c r="YP200" s="7"/>
      <c r="YQ200" s="7"/>
      <c r="YR200" s="7"/>
      <c r="YS200" s="7"/>
      <c r="YT200" s="7"/>
      <c r="YU200" s="7"/>
      <c r="YV200" s="7"/>
      <c r="YW200" s="7"/>
      <c r="YX200" s="7"/>
      <c r="YY200" s="7"/>
      <c r="YZ200" s="7"/>
      <c r="ZA200" s="7"/>
      <c r="ZB200" s="7"/>
      <c r="ZC200" s="7"/>
      <c r="ZD200" s="7"/>
      <c r="ZE200" s="7"/>
      <c r="ZF200" s="7"/>
      <c r="ZG200" s="7"/>
      <c r="ZH200" s="7"/>
      <c r="ZI200" s="7"/>
      <c r="ZJ200" s="7"/>
      <c r="ZK200" s="7"/>
      <c r="ZL200" s="7"/>
      <c r="ZM200" s="7"/>
      <c r="ZN200" s="7"/>
      <c r="ZO200" s="7"/>
      <c r="ZP200" s="7"/>
      <c r="ZQ200" s="7"/>
      <c r="ZR200" s="7"/>
      <c r="ZS200" s="7"/>
      <c r="ZT200" s="7"/>
      <c r="ZU200" s="7"/>
      <c r="ZV200" s="7"/>
      <c r="ZW200" s="7"/>
      <c r="ZX200" s="7"/>
      <c r="ZY200" s="7"/>
      <c r="ZZ200" s="7"/>
      <c r="AAA200" s="7"/>
      <c r="AAB200" s="7"/>
      <c r="AAC200" s="7"/>
      <c r="AAD200" s="7"/>
      <c r="AAE200" s="7"/>
      <c r="AAF200" s="7"/>
      <c r="AAG200" s="7"/>
      <c r="AAH200" s="7"/>
      <c r="AAI200" s="7"/>
      <c r="AAJ200" s="7"/>
      <c r="AAK200" s="7"/>
      <c r="AAL200" s="7"/>
      <c r="AAM200" s="7"/>
      <c r="AAN200" s="7"/>
      <c r="AAO200" s="7"/>
      <c r="AAP200" s="7"/>
      <c r="AAQ200" s="7"/>
      <c r="AAR200" s="7"/>
      <c r="AAS200" s="7"/>
      <c r="AAT200" s="7"/>
      <c r="AAU200" s="7"/>
      <c r="AAV200" s="7"/>
      <c r="AAW200" s="7"/>
      <c r="AAX200" s="7"/>
      <c r="AAY200" s="7"/>
      <c r="AAZ200" s="7"/>
      <c r="ABA200" s="7"/>
      <c r="ABB200" s="7"/>
      <c r="ABC200" s="7"/>
      <c r="ABD200" s="7"/>
      <c r="ABE200" s="7"/>
      <c r="ABF200" s="7"/>
      <c r="ABG200" s="7"/>
      <c r="ABH200" s="7"/>
      <c r="ABI200" s="7"/>
      <c r="ABJ200" s="7"/>
      <c r="ABK200" s="7"/>
      <c r="ABL200" s="7"/>
      <c r="ABM200" s="7"/>
      <c r="ABN200" s="7"/>
      <c r="ABO200" s="7"/>
      <c r="ABP200" s="7"/>
      <c r="ABQ200" s="7"/>
      <c r="ABR200" s="7"/>
      <c r="ABS200" s="7"/>
      <c r="ABT200" s="7"/>
      <c r="ABU200" s="7"/>
      <c r="ABV200" s="7"/>
      <c r="ABW200" s="7"/>
      <c r="ABX200" s="7"/>
      <c r="ABY200" s="7"/>
      <c r="ABZ200" s="7"/>
      <c r="ACA200" s="7"/>
      <c r="ACB200" s="7"/>
      <c r="ACC200" s="7"/>
      <c r="ACD200" s="7"/>
      <c r="ACE200" s="7"/>
      <c r="ACF200" s="7"/>
      <c r="ACG200" s="7"/>
      <c r="ACH200" s="7"/>
      <c r="ACI200" s="7"/>
      <c r="ACJ200" s="7"/>
      <c r="ACK200" s="7"/>
      <c r="ACL200" s="7"/>
      <c r="ACM200" s="7"/>
      <c r="ACN200" s="7"/>
      <c r="ACO200" s="7"/>
      <c r="ACP200" s="7"/>
      <c r="ACQ200" s="7"/>
      <c r="ACR200" s="7"/>
      <c r="ACS200" s="7"/>
      <c r="ACT200" s="7"/>
      <c r="ACU200" s="7"/>
      <c r="ACV200" s="7"/>
      <c r="ACW200" s="7"/>
      <c r="ACX200" s="7"/>
      <c r="ACY200" s="7"/>
      <c r="ACZ200" s="7"/>
      <c r="ADA200" s="7"/>
      <c r="ADB200" s="7"/>
      <c r="ADC200" s="7"/>
      <c r="ADD200" s="7"/>
      <c r="ADE200" s="7"/>
      <c r="ADF200" s="7"/>
      <c r="ADG200" s="7"/>
      <c r="ADH200" s="7"/>
      <c r="ADI200" s="7"/>
      <c r="ADJ200" s="7"/>
      <c r="ADK200" s="7"/>
      <c r="ADL200" s="7"/>
      <c r="ADM200" s="7"/>
      <c r="ADN200" s="7"/>
      <c r="ADO200" s="7"/>
      <c r="ADP200" s="7"/>
      <c r="ADQ200" s="7"/>
      <c r="ADR200" s="7"/>
      <c r="ADS200" s="7"/>
      <c r="ADT200" s="7"/>
      <c r="ADU200" s="7"/>
      <c r="ADV200" s="7"/>
      <c r="ADW200" s="7"/>
      <c r="ADX200" s="7"/>
      <c r="ADY200" s="7"/>
      <c r="ADZ200" s="7"/>
      <c r="AEA200" s="7"/>
      <c r="AEB200" s="7"/>
      <c r="AEC200" s="7"/>
      <c r="AED200" s="7"/>
      <c r="AEE200" s="7"/>
      <c r="AEF200" s="7"/>
      <c r="AEG200" s="7"/>
      <c r="AEH200" s="7"/>
      <c r="AEI200" s="7"/>
      <c r="AEJ200" s="7"/>
      <c r="AEK200" s="7"/>
      <c r="AEL200" s="7"/>
      <c r="AEM200" s="7"/>
      <c r="AEN200" s="7"/>
      <c r="AEO200" s="7"/>
      <c r="AEP200" s="7"/>
      <c r="AEQ200" s="7"/>
      <c r="AER200" s="7"/>
      <c r="AES200" s="7"/>
      <c r="AET200" s="7"/>
      <c r="AEU200" s="7"/>
      <c r="AEV200" s="7"/>
      <c r="AEW200" s="7"/>
      <c r="AEX200" s="7"/>
      <c r="AEY200" s="7"/>
      <c r="AEZ200" s="7"/>
      <c r="AFA200" s="7"/>
      <c r="AFB200" s="7"/>
      <c r="AFC200" s="7"/>
      <c r="AFD200" s="7"/>
      <c r="AFE200" s="7"/>
      <c r="AFF200" s="7"/>
      <c r="AFG200" s="7"/>
      <c r="AFH200" s="7"/>
      <c r="AFI200" s="7"/>
      <c r="AFJ200" s="7"/>
      <c r="AFK200" s="7"/>
      <c r="AFL200" s="7"/>
      <c r="AFM200" s="7"/>
      <c r="AFN200" s="7"/>
      <c r="AFO200" s="7"/>
      <c r="AFP200" s="7"/>
      <c r="AFQ200" s="7"/>
      <c r="AFR200" s="7"/>
      <c r="AFS200" s="7"/>
      <c r="AFT200" s="7"/>
      <c r="AFU200" s="7"/>
      <c r="AFV200" s="7"/>
      <c r="AFW200" s="7"/>
      <c r="AFX200" s="7"/>
      <c r="AFY200" s="7"/>
      <c r="AFZ200" s="7"/>
      <c r="AGA200" s="7"/>
      <c r="AGB200" s="7"/>
      <c r="AGC200" s="7"/>
      <c r="AGD200" s="7"/>
      <c r="AGE200" s="7"/>
      <c r="AGF200" s="7"/>
      <c r="AGG200" s="7"/>
      <c r="AGH200" s="7"/>
      <c r="AGI200" s="7"/>
      <c r="AGJ200" s="7"/>
      <c r="AGK200" s="7"/>
      <c r="AGL200" s="7"/>
      <c r="AGM200" s="7"/>
      <c r="AGN200" s="7"/>
      <c r="AGO200" s="7"/>
      <c r="AGP200" s="7"/>
      <c r="AGQ200" s="7"/>
      <c r="AGR200" s="7"/>
      <c r="AGS200" s="7"/>
      <c r="AGT200" s="7"/>
      <c r="AGU200" s="7"/>
      <c r="AGV200" s="7"/>
      <c r="AGW200" s="7"/>
      <c r="AGX200" s="7"/>
      <c r="AGY200" s="7"/>
      <c r="AGZ200" s="7"/>
      <c r="AHA200" s="7"/>
      <c r="AHB200" s="7"/>
      <c r="AHC200" s="7"/>
      <c r="AHD200" s="7"/>
      <c r="AHE200" s="7"/>
      <c r="AHF200" s="7"/>
      <c r="AHG200" s="7"/>
      <c r="AHH200" s="7"/>
      <c r="AHI200" s="7"/>
      <c r="AHJ200" s="7"/>
      <c r="AHK200" s="7"/>
      <c r="AHL200" s="7"/>
      <c r="AHM200" s="7"/>
      <c r="AHN200" s="7"/>
      <c r="AHO200" s="7"/>
      <c r="AHP200" s="7"/>
      <c r="AHQ200" s="7"/>
      <c r="AHR200" s="7"/>
      <c r="AHS200" s="7"/>
      <c r="AHT200" s="7"/>
      <c r="AHU200" s="7"/>
      <c r="AHV200" s="7"/>
      <c r="AHW200" s="7"/>
      <c r="AHX200" s="7"/>
      <c r="AHY200" s="7"/>
      <c r="AHZ200" s="7"/>
      <c r="AIA200" s="7"/>
      <c r="AIB200" s="7"/>
      <c r="AIC200" s="7"/>
      <c r="AID200" s="7"/>
      <c r="AIE200" s="7"/>
      <c r="AIF200" s="7"/>
      <c r="AIG200" s="7"/>
      <c r="AIH200" s="7"/>
      <c r="AII200" s="7"/>
      <c r="AIJ200" s="7"/>
      <c r="AIK200" s="7"/>
      <c r="AIL200" s="7"/>
      <c r="AIM200" s="7"/>
      <c r="AIN200" s="7"/>
      <c r="AIO200" s="7"/>
      <c r="AIP200" s="7"/>
      <c r="AIQ200" s="7"/>
      <c r="AIR200" s="7"/>
      <c r="AIS200" s="7"/>
      <c r="AIT200" s="7"/>
      <c r="AIU200" s="7"/>
      <c r="AIV200" s="7"/>
      <c r="AIW200" s="7"/>
      <c r="AIX200" s="7"/>
      <c r="AIY200" s="7"/>
      <c r="AIZ200" s="7"/>
      <c r="AJA200" s="7"/>
      <c r="AJB200" s="7"/>
      <c r="AJC200" s="7"/>
      <c r="AJD200" s="7"/>
      <c r="AJE200" s="7"/>
      <c r="AJF200" s="7"/>
      <c r="AJG200" s="7"/>
      <c r="AJH200" s="7"/>
      <c r="AJI200" s="7"/>
      <c r="AJJ200" s="7"/>
      <c r="AJK200" s="7"/>
      <c r="AJL200" s="7"/>
      <c r="AJM200" s="7"/>
      <c r="AJN200" s="7"/>
      <c r="AJO200" s="7"/>
      <c r="AJP200" s="7"/>
      <c r="AJQ200" s="7"/>
      <c r="AJR200" s="7"/>
      <c r="AJS200" s="7"/>
      <c r="AJT200" s="7"/>
      <c r="AJU200" s="7"/>
      <c r="AJV200" s="7"/>
      <c r="AJW200" s="7"/>
      <c r="AJX200" s="7"/>
      <c r="AJY200" s="7"/>
      <c r="AJZ200" s="7"/>
      <c r="AKA200" s="7"/>
      <c r="AKB200" s="7"/>
      <c r="AKC200" s="7"/>
      <c r="AKD200" s="7"/>
      <c r="AKE200" s="7"/>
      <c r="AKF200" s="7"/>
      <c r="AKG200" s="7"/>
      <c r="AKH200" s="7"/>
      <c r="AKI200" s="7"/>
      <c r="AKJ200" s="7"/>
      <c r="AKK200" s="7"/>
      <c r="AKL200" s="7"/>
      <c r="AKM200" s="7"/>
      <c r="AKN200" s="7"/>
      <c r="AKO200" s="7"/>
      <c r="AKP200" s="7"/>
      <c r="AKQ200" s="7"/>
      <c r="AKR200" s="7"/>
      <c r="AKS200" s="7"/>
      <c r="AKT200" s="7"/>
      <c r="AKU200" s="7"/>
      <c r="AKV200" s="7"/>
      <c r="AKW200" s="7"/>
      <c r="AKX200" s="7"/>
      <c r="AKY200" s="7"/>
      <c r="AKZ200" s="7"/>
      <c r="ALA200" s="7"/>
      <c r="ALB200" s="7"/>
      <c r="ALC200" s="7"/>
      <c r="ALD200" s="7"/>
      <c r="ALE200" s="7"/>
      <c r="ALF200" s="7"/>
      <c r="ALG200" s="7"/>
      <c r="ALH200" s="7"/>
      <c r="ALI200" s="7"/>
      <c r="ALJ200" s="7"/>
      <c r="ALK200" s="7"/>
      <c r="ALL200" s="7"/>
      <c r="ALM200" s="7"/>
      <c r="ALN200" s="7"/>
      <c r="ALO200" s="7"/>
      <c r="ALP200" s="7"/>
      <c r="ALQ200" s="7"/>
      <c r="ALR200" s="7"/>
      <c r="ALS200" s="7"/>
      <c r="ALT200" s="7"/>
      <c r="ALU200" s="7"/>
      <c r="ALV200" s="7"/>
      <c r="ALW200" s="7"/>
      <c r="ALX200" s="7"/>
      <c r="ALY200" s="7"/>
      <c r="ALZ200" s="7"/>
      <c r="AMA200" s="7"/>
      <c r="AMB200" s="7"/>
      <c r="AMC200" s="7"/>
      <c r="AMD200" s="7"/>
    </row>
    <row r="201" spans="1:1018" ht="15.2" customHeight="1" x14ac:dyDescent="0.25">
      <c r="A201" s="39" t="s">
        <v>126</v>
      </c>
      <c r="B201" s="9" t="s">
        <v>27</v>
      </c>
      <c r="C201" s="4">
        <v>3.2000000000000001E-2</v>
      </c>
      <c r="D201" s="4">
        <v>0.122</v>
      </c>
      <c r="E201" s="5" t="s">
        <v>150</v>
      </c>
      <c r="F201" s="4">
        <v>2.5000000000000001E-2</v>
      </c>
      <c r="G201" s="42" t="s">
        <v>10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  <c r="MB201" s="7"/>
      <c r="MC201" s="7"/>
      <c r="MD201" s="7"/>
      <c r="ME201" s="7"/>
      <c r="MF201" s="7"/>
      <c r="MG201" s="7"/>
      <c r="MH201" s="7"/>
      <c r="MI201" s="7"/>
      <c r="MJ201" s="7"/>
      <c r="MK201" s="7"/>
      <c r="ML201" s="7"/>
      <c r="MM201" s="7"/>
      <c r="MN201" s="7"/>
      <c r="MO201" s="7"/>
      <c r="MP201" s="7"/>
      <c r="MQ201" s="7"/>
      <c r="MR201" s="7"/>
      <c r="MS201" s="7"/>
      <c r="MT201" s="7"/>
      <c r="MU201" s="7"/>
      <c r="MV201" s="7"/>
      <c r="MW201" s="7"/>
      <c r="MX201" s="7"/>
      <c r="MY201" s="7"/>
      <c r="MZ201" s="7"/>
      <c r="NA201" s="7"/>
      <c r="NB201" s="7"/>
      <c r="NC201" s="7"/>
      <c r="ND201" s="7"/>
      <c r="NE201" s="7"/>
      <c r="NF201" s="7"/>
      <c r="NG201" s="7"/>
      <c r="NH201" s="7"/>
      <c r="NI201" s="7"/>
      <c r="NJ201" s="7"/>
      <c r="NK201" s="7"/>
      <c r="NL201" s="7"/>
      <c r="NM201" s="7"/>
      <c r="NN201" s="7"/>
      <c r="NO201" s="7"/>
      <c r="NP201" s="7"/>
      <c r="NQ201" s="7"/>
      <c r="NR201" s="7"/>
      <c r="NS201" s="7"/>
      <c r="NT201" s="7"/>
      <c r="NU201" s="7"/>
      <c r="NV201" s="7"/>
      <c r="NW201" s="7"/>
      <c r="NX201" s="7"/>
      <c r="NY201" s="7"/>
      <c r="NZ201" s="7"/>
      <c r="OA201" s="7"/>
      <c r="OB201" s="7"/>
      <c r="OC201" s="7"/>
      <c r="OD201" s="7"/>
      <c r="OE201" s="7"/>
      <c r="OF201" s="7"/>
      <c r="OG201" s="7"/>
      <c r="OH201" s="7"/>
      <c r="OI201" s="7"/>
      <c r="OJ201" s="7"/>
      <c r="OK201" s="7"/>
      <c r="OL201" s="7"/>
      <c r="OM201" s="7"/>
      <c r="ON201" s="7"/>
      <c r="OO201" s="7"/>
      <c r="OP201" s="7"/>
      <c r="OQ201" s="7"/>
      <c r="OR201" s="7"/>
      <c r="OS201" s="7"/>
      <c r="OT201" s="7"/>
      <c r="OU201" s="7"/>
      <c r="OV201" s="7"/>
      <c r="OW201" s="7"/>
      <c r="OX201" s="7"/>
      <c r="OY201" s="7"/>
      <c r="OZ201" s="7"/>
      <c r="PA201" s="7"/>
      <c r="PB201" s="7"/>
      <c r="PC201" s="7"/>
      <c r="PD201" s="7"/>
      <c r="PE201" s="7"/>
      <c r="PF201" s="7"/>
      <c r="PG201" s="7"/>
      <c r="PH201" s="7"/>
      <c r="PI201" s="7"/>
      <c r="PJ201" s="7"/>
      <c r="PK201" s="7"/>
      <c r="PL201" s="7"/>
      <c r="PM201" s="7"/>
      <c r="PN201" s="7"/>
      <c r="PO201" s="7"/>
      <c r="PP201" s="7"/>
      <c r="PQ201" s="7"/>
      <c r="PR201" s="7"/>
      <c r="PS201" s="7"/>
      <c r="PT201" s="7"/>
      <c r="PU201" s="7"/>
      <c r="PV201" s="7"/>
      <c r="PW201" s="7"/>
      <c r="PX201" s="7"/>
      <c r="PY201" s="7"/>
      <c r="PZ201" s="7"/>
      <c r="QA201" s="7"/>
      <c r="QB201" s="7"/>
      <c r="QC201" s="7"/>
      <c r="QD201" s="7"/>
      <c r="QE201" s="7"/>
      <c r="QF201" s="7"/>
      <c r="QG201" s="7"/>
      <c r="QH201" s="7"/>
      <c r="QI201" s="7"/>
      <c r="QJ201" s="7"/>
      <c r="QK201" s="7"/>
      <c r="QL201" s="7"/>
      <c r="QM201" s="7"/>
      <c r="QN201" s="7"/>
      <c r="QO201" s="7"/>
      <c r="QP201" s="7"/>
      <c r="QQ201" s="7"/>
      <c r="QR201" s="7"/>
      <c r="QS201" s="7"/>
      <c r="QT201" s="7"/>
      <c r="QU201" s="7"/>
      <c r="QV201" s="7"/>
      <c r="QW201" s="7"/>
      <c r="QX201" s="7"/>
      <c r="QY201" s="7"/>
      <c r="QZ201" s="7"/>
      <c r="RA201" s="7"/>
      <c r="RB201" s="7"/>
      <c r="RC201" s="7"/>
      <c r="RD201" s="7"/>
      <c r="RE201" s="7"/>
      <c r="RF201" s="7"/>
      <c r="RG201" s="7"/>
      <c r="RH201" s="7"/>
      <c r="RI201" s="7"/>
      <c r="RJ201" s="7"/>
      <c r="RK201" s="7"/>
      <c r="RL201" s="7"/>
      <c r="RM201" s="7"/>
      <c r="RN201" s="7"/>
      <c r="RO201" s="7"/>
      <c r="RP201" s="7"/>
      <c r="RQ201" s="7"/>
      <c r="RR201" s="7"/>
      <c r="RS201" s="7"/>
      <c r="RT201" s="7"/>
      <c r="RU201" s="7"/>
      <c r="RV201" s="7"/>
      <c r="RW201" s="7"/>
      <c r="RX201" s="7"/>
      <c r="RY201" s="7"/>
      <c r="RZ201" s="7"/>
      <c r="SA201" s="7"/>
      <c r="SB201" s="7"/>
      <c r="SC201" s="7"/>
      <c r="SD201" s="7"/>
      <c r="SE201" s="7"/>
      <c r="SF201" s="7"/>
      <c r="SG201" s="7"/>
      <c r="SH201" s="7"/>
      <c r="SI201" s="7"/>
      <c r="SJ201" s="7"/>
      <c r="SK201" s="7"/>
      <c r="SL201" s="7"/>
      <c r="SM201" s="7"/>
      <c r="SN201" s="7"/>
      <c r="SO201" s="7"/>
      <c r="SP201" s="7"/>
      <c r="SQ201" s="7"/>
      <c r="SR201" s="7"/>
      <c r="SS201" s="7"/>
      <c r="ST201" s="7"/>
      <c r="SU201" s="7"/>
      <c r="SV201" s="7"/>
      <c r="SW201" s="7"/>
      <c r="SX201" s="7"/>
      <c r="SY201" s="7"/>
      <c r="SZ201" s="7"/>
      <c r="TA201" s="7"/>
      <c r="TB201" s="7"/>
      <c r="TC201" s="7"/>
      <c r="TD201" s="7"/>
      <c r="TE201" s="7"/>
      <c r="TF201" s="7"/>
      <c r="TG201" s="7"/>
      <c r="TH201" s="7"/>
      <c r="TI201" s="7"/>
      <c r="TJ201" s="7"/>
      <c r="TK201" s="7"/>
      <c r="TL201" s="7"/>
      <c r="TM201" s="7"/>
      <c r="TN201" s="7"/>
      <c r="TO201" s="7"/>
      <c r="TP201" s="7"/>
      <c r="TQ201" s="7"/>
      <c r="TR201" s="7"/>
      <c r="TS201" s="7"/>
      <c r="TT201" s="7"/>
      <c r="TU201" s="7"/>
      <c r="TV201" s="7"/>
      <c r="TW201" s="7"/>
      <c r="TX201" s="7"/>
      <c r="TY201" s="7"/>
      <c r="TZ201" s="7"/>
      <c r="UA201" s="7"/>
      <c r="UB201" s="7"/>
      <c r="UC201" s="7"/>
      <c r="UD201" s="7"/>
      <c r="UE201" s="7"/>
      <c r="UF201" s="7"/>
      <c r="UG201" s="7"/>
      <c r="UH201" s="7"/>
      <c r="UI201" s="7"/>
      <c r="UJ201" s="7"/>
      <c r="UK201" s="7"/>
      <c r="UL201" s="7"/>
      <c r="UM201" s="7"/>
      <c r="UN201" s="7"/>
      <c r="UO201" s="7"/>
      <c r="UP201" s="7"/>
      <c r="UQ201" s="7"/>
      <c r="UR201" s="7"/>
      <c r="US201" s="7"/>
      <c r="UT201" s="7"/>
      <c r="UU201" s="7"/>
      <c r="UV201" s="7"/>
      <c r="UW201" s="7"/>
      <c r="UX201" s="7"/>
      <c r="UY201" s="7"/>
      <c r="UZ201" s="7"/>
      <c r="VA201" s="7"/>
      <c r="VB201" s="7"/>
      <c r="VC201" s="7"/>
      <c r="VD201" s="7"/>
      <c r="VE201" s="7"/>
      <c r="VF201" s="7"/>
      <c r="VG201" s="7"/>
      <c r="VH201" s="7"/>
      <c r="VI201" s="7"/>
      <c r="VJ201" s="7"/>
      <c r="VK201" s="7"/>
      <c r="VL201" s="7"/>
      <c r="VM201" s="7"/>
      <c r="VN201" s="7"/>
      <c r="VO201" s="7"/>
      <c r="VP201" s="7"/>
      <c r="VQ201" s="7"/>
      <c r="VR201" s="7"/>
      <c r="VS201" s="7"/>
      <c r="VT201" s="7"/>
      <c r="VU201" s="7"/>
      <c r="VV201" s="7"/>
      <c r="VW201" s="7"/>
      <c r="VX201" s="7"/>
      <c r="VY201" s="7"/>
      <c r="VZ201" s="7"/>
      <c r="WA201" s="7"/>
      <c r="WB201" s="7"/>
      <c r="WC201" s="7"/>
      <c r="WD201" s="7"/>
      <c r="WE201" s="7"/>
      <c r="WF201" s="7"/>
      <c r="WG201" s="7"/>
      <c r="WH201" s="7"/>
      <c r="WI201" s="7"/>
      <c r="WJ201" s="7"/>
      <c r="WK201" s="7"/>
      <c r="WL201" s="7"/>
      <c r="WM201" s="7"/>
      <c r="WN201" s="7"/>
      <c r="WO201" s="7"/>
      <c r="WP201" s="7"/>
      <c r="WQ201" s="7"/>
      <c r="WR201" s="7"/>
      <c r="WS201" s="7"/>
      <c r="WT201" s="7"/>
      <c r="WU201" s="7"/>
      <c r="WV201" s="7"/>
      <c r="WW201" s="7"/>
      <c r="WX201" s="7"/>
      <c r="WY201" s="7"/>
      <c r="WZ201" s="7"/>
      <c r="XA201" s="7"/>
      <c r="XB201" s="7"/>
      <c r="XC201" s="7"/>
      <c r="XD201" s="7"/>
      <c r="XE201" s="7"/>
      <c r="XF201" s="7"/>
      <c r="XG201" s="7"/>
      <c r="XH201" s="7"/>
      <c r="XI201" s="7"/>
      <c r="XJ201" s="7"/>
      <c r="XK201" s="7"/>
      <c r="XL201" s="7"/>
      <c r="XM201" s="7"/>
      <c r="XN201" s="7"/>
      <c r="XO201" s="7"/>
      <c r="XP201" s="7"/>
      <c r="XQ201" s="7"/>
      <c r="XR201" s="7"/>
      <c r="XS201" s="7"/>
      <c r="XT201" s="7"/>
      <c r="XU201" s="7"/>
      <c r="XV201" s="7"/>
      <c r="XW201" s="7"/>
      <c r="XX201" s="7"/>
      <c r="XY201" s="7"/>
      <c r="XZ201" s="7"/>
      <c r="YA201" s="7"/>
      <c r="YB201" s="7"/>
      <c r="YC201" s="7"/>
      <c r="YD201" s="7"/>
      <c r="YE201" s="7"/>
      <c r="YF201" s="7"/>
      <c r="YG201" s="7"/>
      <c r="YH201" s="7"/>
      <c r="YI201" s="7"/>
      <c r="YJ201" s="7"/>
      <c r="YK201" s="7"/>
      <c r="YL201" s="7"/>
      <c r="YM201" s="7"/>
      <c r="YN201" s="7"/>
      <c r="YO201" s="7"/>
      <c r="YP201" s="7"/>
      <c r="YQ201" s="7"/>
      <c r="YR201" s="7"/>
      <c r="YS201" s="7"/>
      <c r="YT201" s="7"/>
      <c r="YU201" s="7"/>
      <c r="YV201" s="7"/>
      <c r="YW201" s="7"/>
      <c r="YX201" s="7"/>
      <c r="YY201" s="7"/>
      <c r="YZ201" s="7"/>
      <c r="ZA201" s="7"/>
      <c r="ZB201" s="7"/>
      <c r="ZC201" s="7"/>
      <c r="ZD201" s="7"/>
      <c r="ZE201" s="7"/>
      <c r="ZF201" s="7"/>
      <c r="ZG201" s="7"/>
      <c r="ZH201" s="7"/>
      <c r="ZI201" s="7"/>
      <c r="ZJ201" s="7"/>
      <c r="ZK201" s="7"/>
      <c r="ZL201" s="7"/>
      <c r="ZM201" s="7"/>
      <c r="ZN201" s="7"/>
      <c r="ZO201" s="7"/>
      <c r="ZP201" s="7"/>
      <c r="ZQ201" s="7"/>
      <c r="ZR201" s="7"/>
      <c r="ZS201" s="7"/>
      <c r="ZT201" s="7"/>
      <c r="ZU201" s="7"/>
      <c r="ZV201" s="7"/>
      <c r="ZW201" s="7"/>
      <c r="ZX201" s="7"/>
      <c r="ZY201" s="7"/>
      <c r="ZZ201" s="7"/>
      <c r="AAA201" s="7"/>
      <c r="AAB201" s="7"/>
      <c r="AAC201" s="7"/>
      <c r="AAD201" s="7"/>
      <c r="AAE201" s="7"/>
      <c r="AAF201" s="7"/>
      <c r="AAG201" s="7"/>
      <c r="AAH201" s="7"/>
      <c r="AAI201" s="7"/>
      <c r="AAJ201" s="7"/>
      <c r="AAK201" s="7"/>
      <c r="AAL201" s="7"/>
      <c r="AAM201" s="7"/>
      <c r="AAN201" s="7"/>
      <c r="AAO201" s="7"/>
      <c r="AAP201" s="7"/>
      <c r="AAQ201" s="7"/>
      <c r="AAR201" s="7"/>
      <c r="AAS201" s="7"/>
      <c r="AAT201" s="7"/>
      <c r="AAU201" s="7"/>
      <c r="AAV201" s="7"/>
      <c r="AAW201" s="7"/>
      <c r="AAX201" s="7"/>
      <c r="AAY201" s="7"/>
      <c r="AAZ201" s="7"/>
      <c r="ABA201" s="7"/>
      <c r="ABB201" s="7"/>
      <c r="ABC201" s="7"/>
      <c r="ABD201" s="7"/>
      <c r="ABE201" s="7"/>
      <c r="ABF201" s="7"/>
      <c r="ABG201" s="7"/>
      <c r="ABH201" s="7"/>
      <c r="ABI201" s="7"/>
      <c r="ABJ201" s="7"/>
      <c r="ABK201" s="7"/>
      <c r="ABL201" s="7"/>
      <c r="ABM201" s="7"/>
      <c r="ABN201" s="7"/>
      <c r="ABO201" s="7"/>
      <c r="ABP201" s="7"/>
      <c r="ABQ201" s="7"/>
      <c r="ABR201" s="7"/>
      <c r="ABS201" s="7"/>
      <c r="ABT201" s="7"/>
      <c r="ABU201" s="7"/>
      <c r="ABV201" s="7"/>
      <c r="ABW201" s="7"/>
      <c r="ABX201" s="7"/>
      <c r="ABY201" s="7"/>
      <c r="ABZ201" s="7"/>
      <c r="ACA201" s="7"/>
      <c r="ACB201" s="7"/>
      <c r="ACC201" s="7"/>
      <c r="ACD201" s="7"/>
      <c r="ACE201" s="7"/>
      <c r="ACF201" s="7"/>
      <c r="ACG201" s="7"/>
      <c r="ACH201" s="7"/>
      <c r="ACI201" s="7"/>
      <c r="ACJ201" s="7"/>
      <c r="ACK201" s="7"/>
      <c r="ACL201" s="7"/>
      <c r="ACM201" s="7"/>
      <c r="ACN201" s="7"/>
      <c r="ACO201" s="7"/>
      <c r="ACP201" s="7"/>
      <c r="ACQ201" s="7"/>
      <c r="ACR201" s="7"/>
      <c r="ACS201" s="7"/>
      <c r="ACT201" s="7"/>
      <c r="ACU201" s="7"/>
      <c r="ACV201" s="7"/>
      <c r="ACW201" s="7"/>
      <c r="ACX201" s="7"/>
      <c r="ACY201" s="7"/>
      <c r="ACZ201" s="7"/>
      <c r="ADA201" s="7"/>
      <c r="ADB201" s="7"/>
      <c r="ADC201" s="7"/>
      <c r="ADD201" s="7"/>
      <c r="ADE201" s="7"/>
      <c r="ADF201" s="7"/>
      <c r="ADG201" s="7"/>
      <c r="ADH201" s="7"/>
      <c r="ADI201" s="7"/>
      <c r="ADJ201" s="7"/>
      <c r="ADK201" s="7"/>
      <c r="ADL201" s="7"/>
      <c r="ADM201" s="7"/>
      <c r="ADN201" s="7"/>
      <c r="ADO201" s="7"/>
      <c r="ADP201" s="7"/>
      <c r="ADQ201" s="7"/>
      <c r="ADR201" s="7"/>
      <c r="ADS201" s="7"/>
      <c r="ADT201" s="7"/>
      <c r="ADU201" s="7"/>
      <c r="ADV201" s="7"/>
      <c r="ADW201" s="7"/>
      <c r="ADX201" s="7"/>
      <c r="ADY201" s="7"/>
      <c r="ADZ201" s="7"/>
      <c r="AEA201" s="7"/>
      <c r="AEB201" s="7"/>
      <c r="AEC201" s="7"/>
      <c r="AED201" s="7"/>
      <c r="AEE201" s="7"/>
      <c r="AEF201" s="7"/>
      <c r="AEG201" s="7"/>
      <c r="AEH201" s="7"/>
      <c r="AEI201" s="7"/>
      <c r="AEJ201" s="7"/>
      <c r="AEK201" s="7"/>
      <c r="AEL201" s="7"/>
      <c r="AEM201" s="7"/>
      <c r="AEN201" s="7"/>
      <c r="AEO201" s="7"/>
      <c r="AEP201" s="7"/>
      <c r="AEQ201" s="7"/>
      <c r="AER201" s="7"/>
      <c r="AES201" s="7"/>
      <c r="AET201" s="7"/>
      <c r="AEU201" s="7"/>
      <c r="AEV201" s="7"/>
      <c r="AEW201" s="7"/>
      <c r="AEX201" s="7"/>
      <c r="AEY201" s="7"/>
      <c r="AEZ201" s="7"/>
      <c r="AFA201" s="7"/>
      <c r="AFB201" s="7"/>
      <c r="AFC201" s="7"/>
      <c r="AFD201" s="7"/>
      <c r="AFE201" s="7"/>
      <c r="AFF201" s="7"/>
      <c r="AFG201" s="7"/>
      <c r="AFH201" s="7"/>
      <c r="AFI201" s="7"/>
      <c r="AFJ201" s="7"/>
      <c r="AFK201" s="7"/>
      <c r="AFL201" s="7"/>
      <c r="AFM201" s="7"/>
      <c r="AFN201" s="7"/>
      <c r="AFO201" s="7"/>
      <c r="AFP201" s="7"/>
      <c r="AFQ201" s="7"/>
      <c r="AFR201" s="7"/>
      <c r="AFS201" s="7"/>
      <c r="AFT201" s="7"/>
      <c r="AFU201" s="7"/>
      <c r="AFV201" s="7"/>
      <c r="AFW201" s="7"/>
      <c r="AFX201" s="7"/>
      <c r="AFY201" s="7"/>
      <c r="AFZ201" s="7"/>
      <c r="AGA201" s="7"/>
      <c r="AGB201" s="7"/>
      <c r="AGC201" s="7"/>
      <c r="AGD201" s="7"/>
      <c r="AGE201" s="7"/>
      <c r="AGF201" s="7"/>
      <c r="AGG201" s="7"/>
      <c r="AGH201" s="7"/>
      <c r="AGI201" s="7"/>
      <c r="AGJ201" s="7"/>
      <c r="AGK201" s="7"/>
      <c r="AGL201" s="7"/>
      <c r="AGM201" s="7"/>
      <c r="AGN201" s="7"/>
      <c r="AGO201" s="7"/>
      <c r="AGP201" s="7"/>
      <c r="AGQ201" s="7"/>
      <c r="AGR201" s="7"/>
      <c r="AGS201" s="7"/>
      <c r="AGT201" s="7"/>
      <c r="AGU201" s="7"/>
      <c r="AGV201" s="7"/>
      <c r="AGW201" s="7"/>
      <c r="AGX201" s="7"/>
      <c r="AGY201" s="7"/>
      <c r="AGZ201" s="7"/>
      <c r="AHA201" s="7"/>
      <c r="AHB201" s="7"/>
      <c r="AHC201" s="7"/>
      <c r="AHD201" s="7"/>
      <c r="AHE201" s="7"/>
      <c r="AHF201" s="7"/>
      <c r="AHG201" s="7"/>
      <c r="AHH201" s="7"/>
      <c r="AHI201" s="7"/>
      <c r="AHJ201" s="7"/>
      <c r="AHK201" s="7"/>
      <c r="AHL201" s="7"/>
      <c r="AHM201" s="7"/>
      <c r="AHN201" s="7"/>
      <c r="AHO201" s="7"/>
      <c r="AHP201" s="7"/>
      <c r="AHQ201" s="7"/>
      <c r="AHR201" s="7"/>
      <c r="AHS201" s="7"/>
      <c r="AHT201" s="7"/>
      <c r="AHU201" s="7"/>
      <c r="AHV201" s="7"/>
      <c r="AHW201" s="7"/>
      <c r="AHX201" s="7"/>
      <c r="AHY201" s="7"/>
      <c r="AHZ201" s="7"/>
      <c r="AIA201" s="7"/>
      <c r="AIB201" s="7"/>
      <c r="AIC201" s="7"/>
      <c r="AID201" s="7"/>
      <c r="AIE201" s="7"/>
      <c r="AIF201" s="7"/>
      <c r="AIG201" s="7"/>
      <c r="AIH201" s="7"/>
      <c r="AII201" s="7"/>
      <c r="AIJ201" s="7"/>
      <c r="AIK201" s="7"/>
      <c r="AIL201" s="7"/>
      <c r="AIM201" s="7"/>
      <c r="AIN201" s="7"/>
      <c r="AIO201" s="7"/>
      <c r="AIP201" s="7"/>
      <c r="AIQ201" s="7"/>
      <c r="AIR201" s="7"/>
      <c r="AIS201" s="7"/>
      <c r="AIT201" s="7"/>
      <c r="AIU201" s="7"/>
      <c r="AIV201" s="7"/>
      <c r="AIW201" s="7"/>
      <c r="AIX201" s="7"/>
      <c r="AIY201" s="7"/>
      <c r="AIZ201" s="7"/>
      <c r="AJA201" s="7"/>
      <c r="AJB201" s="7"/>
      <c r="AJC201" s="7"/>
      <c r="AJD201" s="7"/>
      <c r="AJE201" s="7"/>
      <c r="AJF201" s="7"/>
      <c r="AJG201" s="7"/>
      <c r="AJH201" s="7"/>
      <c r="AJI201" s="7"/>
      <c r="AJJ201" s="7"/>
      <c r="AJK201" s="7"/>
      <c r="AJL201" s="7"/>
      <c r="AJM201" s="7"/>
      <c r="AJN201" s="7"/>
      <c r="AJO201" s="7"/>
      <c r="AJP201" s="7"/>
      <c r="AJQ201" s="7"/>
      <c r="AJR201" s="7"/>
      <c r="AJS201" s="7"/>
      <c r="AJT201" s="7"/>
      <c r="AJU201" s="7"/>
      <c r="AJV201" s="7"/>
      <c r="AJW201" s="7"/>
      <c r="AJX201" s="7"/>
      <c r="AJY201" s="7"/>
      <c r="AJZ201" s="7"/>
      <c r="AKA201" s="7"/>
      <c r="AKB201" s="7"/>
      <c r="AKC201" s="7"/>
      <c r="AKD201" s="7"/>
      <c r="AKE201" s="7"/>
      <c r="AKF201" s="7"/>
      <c r="AKG201" s="7"/>
      <c r="AKH201" s="7"/>
      <c r="AKI201" s="7"/>
      <c r="AKJ201" s="7"/>
      <c r="AKK201" s="7"/>
      <c r="AKL201" s="7"/>
      <c r="AKM201" s="7"/>
      <c r="AKN201" s="7"/>
      <c r="AKO201" s="7"/>
      <c r="AKP201" s="7"/>
      <c r="AKQ201" s="7"/>
      <c r="AKR201" s="7"/>
      <c r="AKS201" s="7"/>
      <c r="AKT201" s="7"/>
      <c r="AKU201" s="7"/>
      <c r="AKV201" s="7"/>
      <c r="AKW201" s="7"/>
      <c r="AKX201" s="7"/>
      <c r="AKY201" s="7"/>
      <c r="AKZ201" s="7"/>
      <c r="ALA201" s="7"/>
      <c r="ALB201" s="7"/>
      <c r="ALC201" s="7"/>
      <c r="ALD201" s="7"/>
      <c r="ALE201" s="7"/>
      <c r="ALF201" s="7"/>
      <c r="ALG201" s="7"/>
      <c r="ALH201" s="7"/>
      <c r="ALI201" s="7"/>
      <c r="ALJ201" s="7"/>
      <c r="ALK201" s="7"/>
      <c r="ALL201" s="7"/>
      <c r="ALM201" s="7"/>
      <c r="ALN201" s="7"/>
      <c r="ALO201" s="7"/>
      <c r="ALP201" s="7"/>
      <c r="ALQ201" s="7"/>
      <c r="ALR201" s="7"/>
      <c r="ALS201" s="7"/>
      <c r="ALT201" s="7"/>
      <c r="ALU201" s="7"/>
      <c r="ALV201" s="7"/>
      <c r="ALW201" s="7"/>
      <c r="ALX201" s="7"/>
      <c r="ALY201" s="7"/>
      <c r="ALZ201" s="7"/>
      <c r="AMA201" s="7"/>
      <c r="AMB201" s="7"/>
      <c r="AMC201" s="7"/>
      <c r="AMD201" s="7"/>
    </row>
    <row r="202" spans="1:1018" ht="15.2" customHeight="1" x14ac:dyDescent="0.25">
      <c r="A202" s="37" t="s">
        <v>127</v>
      </c>
      <c r="B202" s="5" t="s">
        <v>140</v>
      </c>
      <c r="C202" s="4">
        <v>0.93799999999999994</v>
      </c>
      <c r="D202" s="4">
        <v>1.54</v>
      </c>
      <c r="E202" s="5" t="s">
        <v>199</v>
      </c>
      <c r="F202" s="4">
        <f>1.011-0.225-0.13-0.04</f>
        <v>0.61599999999999988</v>
      </c>
      <c r="G202" s="42" t="s">
        <v>10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7"/>
      <c r="LT202" s="7"/>
      <c r="LU202" s="7"/>
      <c r="LV202" s="7"/>
      <c r="LW202" s="7"/>
      <c r="LX202" s="7"/>
      <c r="LY202" s="7"/>
      <c r="LZ202" s="7"/>
      <c r="MA202" s="7"/>
      <c r="MB202" s="7"/>
      <c r="MC202" s="7"/>
      <c r="MD202" s="7"/>
      <c r="ME202" s="7"/>
      <c r="MF202" s="7"/>
      <c r="MG202" s="7"/>
      <c r="MH202" s="7"/>
      <c r="MI202" s="7"/>
      <c r="MJ202" s="7"/>
      <c r="MK202" s="7"/>
      <c r="ML202" s="7"/>
      <c r="MM202" s="7"/>
      <c r="MN202" s="7"/>
      <c r="MO202" s="7"/>
      <c r="MP202" s="7"/>
      <c r="MQ202" s="7"/>
      <c r="MR202" s="7"/>
      <c r="MS202" s="7"/>
      <c r="MT202" s="7"/>
      <c r="MU202" s="7"/>
      <c r="MV202" s="7"/>
      <c r="MW202" s="7"/>
      <c r="MX202" s="7"/>
      <c r="MY202" s="7"/>
      <c r="MZ202" s="7"/>
      <c r="NA202" s="7"/>
      <c r="NB202" s="7"/>
      <c r="NC202" s="7"/>
      <c r="ND202" s="7"/>
      <c r="NE202" s="7"/>
      <c r="NF202" s="7"/>
      <c r="NG202" s="7"/>
      <c r="NH202" s="7"/>
      <c r="NI202" s="7"/>
      <c r="NJ202" s="7"/>
      <c r="NK202" s="7"/>
      <c r="NL202" s="7"/>
      <c r="NM202" s="7"/>
      <c r="NN202" s="7"/>
      <c r="NO202" s="7"/>
      <c r="NP202" s="7"/>
      <c r="NQ202" s="7"/>
      <c r="NR202" s="7"/>
      <c r="NS202" s="7"/>
      <c r="NT202" s="7"/>
      <c r="NU202" s="7"/>
      <c r="NV202" s="7"/>
      <c r="NW202" s="7"/>
      <c r="NX202" s="7"/>
      <c r="NY202" s="7"/>
      <c r="NZ202" s="7"/>
      <c r="OA202" s="7"/>
      <c r="OB202" s="7"/>
      <c r="OC202" s="7"/>
      <c r="OD202" s="7"/>
      <c r="OE202" s="7"/>
      <c r="OF202" s="7"/>
      <c r="OG202" s="7"/>
      <c r="OH202" s="7"/>
      <c r="OI202" s="7"/>
      <c r="OJ202" s="7"/>
      <c r="OK202" s="7"/>
      <c r="OL202" s="7"/>
      <c r="OM202" s="7"/>
      <c r="ON202" s="7"/>
      <c r="OO202" s="7"/>
      <c r="OP202" s="7"/>
      <c r="OQ202" s="7"/>
      <c r="OR202" s="7"/>
      <c r="OS202" s="7"/>
      <c r="OT202" s="7"/>
      <c r="OU202" s="7"/>
      <c r="OV202" s="7"/>
      <c r="OW202" s="7"/>
      <c r="OX202" s="7"/>
      <c r="OY202" s="7"/>
      <c r="OZ202" s="7"/>
      <c r="PA202" s="7"/>
      <c r="PB202" s="7"/>
      <c r="PC202" s="7"/>
      <c r="PD202" s="7"/>
      <c r="PE202" s="7"/>
      <c r="PF202" s="7"/>
      <c r="PG202" s="7"/>
      <c r="PH202" s="7"/>
      <c r="PI202" s="7"/>
      <c r="PJ202" s="7"/>
      <c r="PK202" s="7"/>
      <c r="PL202" s="7"/>
      <c r="PM202" s="7"/>
      <c r="PN202" s="7"/>
      <c r="PO202" s="7"/>
      <c r="PP202" s="7"/>
      <c r="PQ202" s="7"/>
      <c r="PR202" s="7"/>
      <c r="PS202" s="7"/>
      <c r="PT202" s="7"/>
      <c r="PU202" s="7"/>
      <c r="PV202" s="7"/>
      <c r="PW202" s="7"/>
      <c r="PX202" s="7"/>
      <c r="PY202" s="7"/>
      <c r="PZ202" s="7"/>
      <c r="QA202" s="7"/>
      <c r="QB202" s="7"/>
      <c r="QC202" s="7"/>
      <c r="QD202" s="7"/>
      <c r="QE202" s="7"/>
      <c r="QF202" s="7"/>
      <c r="QG202" s="7"/>
      <c r="QH202" s="7"/>
      <c r="QI202" s="7"/>
      <c r="QJ202" s="7"/>
      <c r="QK202" s="7"/>
      <c r="QL202" s="7"/>
      <c r="QM202" s="7"/>
      <c r="QN202" s="7"/>
      <c r="QO202" s="7"/>
      <c r="QP202" s="7"/>
      <c r="QQ202" s="7"/>
      <c r="QR202" s="7"/>
      <c r="QS202" s="7"/>
      <c r="QT202" s="7"/>
      <c r="QU202" s="7"/>
      <c r="QV202" s="7"/>
      <c r="QW202" s="7"/>
      <c r="QX202" s="7"/>
      <c r="QY202" s="7"/>
      <c r="QZ202" s="7"/>
      <c r="RA202" s="7"/>
      <c r="RB202" s="7"/>
      <c r="RC202" s="7"/>
      <c r="RD202" s="7"/>
      <c r="RE202" s="7"/>
      <c r="RF202" s="7"/>
      <c r="RG202" s="7"/>
      <c r="RH202" s="7"/>
      <c r="RI202" s="7"/>
      <c r="RJ202" s="7"/>
      <c r="RK202" s="7"/>
      <c r="RL202" s="7"/>
      <c r="RM202" s="7"/>
      <c r="RN202" s="7"/>
      <c r="RO202" s="7"/>
      <c r="RP202" s="7"/>
      <c r="RQ202" s="7"/>
      <c r="RR202" s="7"/>
      <c r="RS202" s="7"/>
      <c r="RT202" s="7"/>
      <c r="RU202" s="7"/>
      <c r="RV202" s="7"/>
      <c r="RW202" s="7"/>
      <c r="RX202" s="7"/>
      <c r="RY202" s="7"/>
      <c r="RZ202" s="7"/>
      <c r="SA202" s="7"/>
      <c r="SB202" s="7"/>
      <c r="SC202" s="7"/>
      <c r="SD202" s="7"/>
      <c r="SE202" s="7"/>
      <c r="SF202" s="7"/>
      <c r="SG202" s="7"/>
      <c r="SH202" s="7"/>
      <c r="SI202" s="7"/>
      <c r="SJ202" s="7"/>
      <c r="SK202" s="7"/>
      <c r="SL202" s="7"/>
      <c r="SM202" s="7"/>
      <c r="SN202" s="7"/>
      <c r="SO202" s="7"/>
      <c r="SP202" s="7"/>
      <c r="SQ202" s="7"/>
      <c r="SR202" s="7"/>
      <c r="SS202" s="7"/>
      <c r="ST202" s="7"/>
      <c r="SU202" s="7"/>
      <c r="SV202" s="7"/>
      <c r="SW202" s="7"/>
      <c r="SX202" s="7"/>
      <c r="SY202" s="7"/>
      <c r="SZ202" s="7"/>
      <c r="TA202" s="7"/>
      <c r="TB202" s="7"/>
      <c r="TC202" s="7"/>
      <c r="TD202" s="7"/>
      <c r="TE202" s="7"/>
      <c r="TF202" s="7"/>
      <c r="TG202" s="7"/>
      <c r="TH202" s="7"/>
      <c r="TI202" s="7"/>
      <c r="TJ202" s="7"/>
      <c r="TK202" s="7"/>
      <c r="TL202" s="7"/>
      <c r="TM202" s="7"/>
      <c r="TN202" s="7"/>
      <c r="TO202" s="7"/>
      <c r="TP202" s="7"/>
      <c r="TQ202" s="7"/>
      <c r="TR202" s="7"/>
      <c r="TS202" s="7"/>
      <c r="TT202" s="7"/>
      <c r="TU202" s="7"/>
      <c r="TV202" s="7"/>
      <c r="TW202" s="7"/>
      <c r="TX202" s="7"/>
      <c r="TY202" s="7"/>
      <c r="TZ202" s="7"/>
      <c r="UA202" s="7"/>
      <c r="UB202" s="7"/>
      <c r="UC202" s="7"/>
      <c r="UD202" s="7"/>
      <c r="UE202" s="7"/>
      <c r="UF202" s="7"/>
      <c r="UG202" s="7"/>
      <c r="UH202" s="7"/>
      <c r="UI202" s="7"/>
      <c r="UJ202" s="7"/>
      <c r="UK202" s="7"/>
      <c r="UL202" s="7"/>
      <c r="UM202" s="7"/>
      <c r="UN202" s="7"/>
      <c r="UO202" s="7"/>
      <c r="UP202" s="7"/>
      <c r="UQ202" s="7"/>
      <c r="UR202" s="7"/>
      <c r="US202" s="7"/>
      <c r="UT202" s="7"/>
      <c r="UU202" s="7"/>
      <c r="UV202" s="7"/>
      <c r="UW202" s="7"/>
      <c r="UX202" s="7"/>
      <c r="UY202" s="7"/>
      <c r="UZ202" s="7"/>
      <c r="VA202" s="7"/>
      <c r="VB202" s="7"/>
      <c r="VC202" s="7"/>
      <c r="VD202" s="7"/>
      <c r="VE202" s="7"/>
      <c r="VF202" s="7"/>
      <c r="VG202" s="7"/>
      <c r="VH202" s="7"/>
      <c r="VI202" s="7"/>
      <c r="VJ202" s="7"/>
      <c r="VK202" s="7"/>
      <c r="VL202" s="7"/>
      <c r="VM202" s="7"/>
      <c r="VN202" s="7"/>
      <c r="VO202" s="7"/>
      <c r="VP202" s="7"/>
      <c r="VQ202" s="7"/>
      <c r="VR202" s="7"/>
      <c r="VS202" s="7"/>
      <c r="VT202" s="7"/>
      <c r="VU202" s="7"/>
      <c r="VV202" s="7"/>
      <c r="VW202" s="7"/>
      <c r="VX202" s="7"/>
      <c r="VY202" s="7"/>
      <c r="VZ202" s="7"/>
      <c r="WA202" s="7"/>
      <c r="WB202" s="7"/>
      <c r="WC202" s="7"/>
      <c r="WD202" s="7"/>
      <c r="WE202" s="7"/>
      <c r="WF202" s="7"/>
      <c r="WG202" s="7"/>
      <c r="WH202" s="7"/>
      <c r="WI202" s="7"/>
      <c r="WJ202" s="7"/>
      <c r="WK202" s="7"/>
      <c r="WL202" s="7"/>
      <c r="WM202" s="7"/>
      <c r="WN202" s="7"/>
      <c r="WO202" s="7"/>
      <c r="WP202" s="7"/>
      <c r="WQ202" s="7"/>
      <c r="WR202" s="7"/>
      <c r="WS202" s="7"/>
      <c r="WT202" s="7"/>
      <c r="WU202" s="7"/>
      <c r="WV202" s="7"/>
      <c r="WW202" s="7"/>
      <c r="WX202" s="7"/>
      <c r="WY202" s="7"/>
      <c r="WZ202" s="7"/>
      <c r="XA202" s="7"/>
      <c r="XB202" s="7"/>
      <c r="XC202" s="7"/>
      <c r="XD202" s="7"/>
      <c r="XE202" s="7"/>
      <c r="XF202" s="7"/>
      <c r="XG202" s="7"/>
      <c r="XH202" s="7"/>
      <c r="XI202" s="7"/>
      <c r="XJ202" s="7"/>
      <c r="XK202" s="7"/>
      <c r="XL202" s="7"/>
      <c r="XM202" s="7"/>
      <c r="XN202" s="7"/>
      <c r="XO202" s="7"/>
      <c r="XP202" s="7"/>
      <c r="XQ202" s="7"/>
      <c r="XR202" s="7"/>
      <c r="XS202" s="7"/>
      <c r="XT202" s="7"/>
      <c r="XU202" s="7"/>
      <c r="XV202" s="7"/>
      <c r="XW202" s="7"/>
      <c r="XX202" s="7"/>
      <c r="XY202" s="7"/>
      <c r="XZ202" s="7"/>
      <c r="YA202" s="7"/>
      <c r="YB202" s="7"/>
      <c r="YC202" s="7"/>
      <c r="YD202" s="7"/>
      <c r="YE202" s="7"/>
      <c r="YF202" s="7"/>
      <c r="YG202" s="7"/>
      <c r="YH202" s="7"/>
      <c r="YI202" s="7"/>
      <c r="YJ202" s="7"/>
      <c r="YK202" s="7"/>
      <c r="YL202" s="7"/>
      <c r="YM202" s="7"/>
      <c r="YN202" s="7"/>
      <c r="YO202" s="7"/>
      <c r="YP202" s="7"/>
      <c r="YQ202" s="7"/>
      <c r="YR202" s="7"/>
      <c r="YS202" s="7"/>
      <c r="YT202" s="7"/>
      <c r="YU202" s="7"/>
      <c r="YV202" s="7"/>
      <c r="YW202" s="7"/>
      <c r="YX202" s="7"/>
      <c r="YY202" s="7"/>
      <c r="YZ202" s="7"/>
      <c r="ZA202" s="7"/>
      <c r="ZB202" s="7"/>
      <c r="ZC202" s="7"/>
      <c r="ZD202" s="7"/>
      <c r="ZE202" s="7"/>
      <c r="ZF202" s="7"/>
      <c r="ZG202" s="7"/>
      <c r="ZH202" s="7"/>
      <c r="ZI202" s="7"/>
      <c r="ZJ202" s="7"/>
      <c r="ZK202" s="7"/>
      <c r="ZL202" s="7"/>
      <c r="ZM202" s="7"/>
      <c r="ZN202" s="7"/>
      <c r="ZO202" s="7"/>
      <c r="ZP202" s="7"/>
      <c r="ZQ202" s="7"/>
      <c r="ZR202" s="7"/>
      <c r="ZS202" s="7"/>
      <c r="ZT202" s="7"/>
      <c r="ZU202" s="7"/>
      <c r="ZV202" s="7"/>
      <c r="ZW202" s="7"/>
      <c r="ZX202" s="7"/>
      <c r="ZY202" s="7"/>
      <c r="ZZ202" s="7"/>
      <c r="AAA202" s="7"/>
      <c r="AAB202" s="7"/>
      <c r="AAC202" s="7"/>
      <c r="AAD202" s="7"/>
      <c r="AAE202" s="7"/>
      <c r="AAF202" s="7"/>
      <c r="AAG202" s="7"/>
      <c r="AAH202" s="7"/>
      <c r="AAI202" s="7"/>
      <c r="AAJ202" s="7"/>
      <c r="AAK202" s="7"/>
      <c r="AAL202" s="7"/>
      <c r="AAM202" s="7"/>
      <c r="AAN202" s="7"/>
      <c r="AAO202" s="7"/>
      <c r="AAP202" s="7"/>
      <c r="AAQ202" s="7"/>
      <c r="AAR202" s="7"/>
      <c r="AAS202" s="7"/>
      <c r="AAT202" s="7"/>
      <c r="AAU202" s="7"/>
      <c r="AAV202" s="7"/>
      <c r="AAW202" s="7"/>
      <c r="AAX202" s="7"/>
      <c r="AAY202" s="7"/>
      <c r="AAZ202" s="7"/>
      <c r="ABA202" s="7"/>
      <c r="ABB202" s="7"/>
      <c r="ABC202" s="7"/>
      <c r="ABD202" s="7"/>
      <c r="ABE202" s="7"/>
      <c r="ABF202" s="7"/>
      <c r="ABG202" s="7"/>
      <c r="ABH202" s="7"/>
      <c r="ABI202" s="7"/>
      <c r="ABJ202" s="7"/>
      <c r="ABK202" s="7"/>
      <c r="ABL202" s="7"/>
      <c r="ABM202" s="7"/>
      <c r="ABN202" s="7"/>
      <c r="ABO202" s="7"/>
      <c r="ABP202" s="7"/>
      <c r="ABQ202" s="7"/>
      <c r="ABR202" s="7"/>
      <c r="ABS202" s="7"/>
      <c r="ABT202" s="7"/>
      <c r="ABU202" s="7"/>
      <c r="ABV202" s="7"/>
      <c r="ABW202" s="7"/>
      <c r="ABX202" s="7"/>
      <c r="ABY202" s="7"/>
      <c r="ABZ202" s="7"/>
      <c r="ACA202" s="7"/>
      <c r="ACB202" s="7"/>
      <c r="ACC202" s="7"/>
      <c r="ACD202" s="7"/>
      <c r="ACE202" s="7"/>
      <c r="ACF202" s="7"/>
      <c r="ACG202" s="7"/>
      <c r="ACH202" s="7"/>
      <c r="ACI202" s="7"/>
      <c r="ACJ202" s="7"/>
      <c r="ACK202" s="7"/>
      <c r="ACL202" s="7"/>
      <c r="ACM202" s="7"/>
      <c r="ACN202" s="7"/>
      <c r="ACO202" s="7"/>
      <c r="ACP202" s="7"/>
      <c r="ACQ202" s="7"/>
      <c r="ACR202" s="7"/>
      <c r="ACS202" s="7"/>
      <c r="ACT202" s="7"/>
      <c r="ACU202" s="7"/>
      <c r="ACV202" s="7"/>
      <c r="ACW202" s="7"/>
      <c r="ACX202" s="7"/>
      <c r="ACY202" s="7"/>
      <c r="ACZ202" s="7"/>
      <c r="ADA202" s="7"/>
      <c r="ADB202" s="7"/>
      <c r="ADC202" s="7"/>
      <c r="ADD202" s="7"/>
      <c r="ADE202" s="7"/>
      <c r="ADF202" s="7"/>
      <c r="ADG202" s="7"/>
      <c r="ADH202" s="7"/>
      <c r="ADI202" s="7"/>
      <c r="ADJ202" s="7"/>
      <c r="ADK202" s="7"/>
      <c r="ADL202" s="7"/>
      <c r="ADM202" s="7"/>
      <c r="ADN202" s="7"/>
      <c r="ADO202" s="7"/>
      <c r="ADP202" s="7"/>
      <c r="ADQ202" s="7"/>
      <c r="ADR202" s="7"/>
      <c r="ADS202" s="7"/>
      <c r="ADT202" s="7"/>
      <c r="ADU202" s="7"/>
      <c r="ADV202" s="7"/>
      <c r="ADW202" s="7"/>
      <c r="ADX202" s="7"/>
      <c r="ADY202" s="7"/>
      <c r="ADZ202" s="7"/>
      <c r="AEA202" s="7"/>
      <c r="AEB202" s="7"/>
      <c r="AEC202" s="7"/>
      <c r="AED202" s="7"/>
      <c r="AEE202" s="7"/>
      <c r="AEF202" s="7"/>
      <c r="AEG202" s="7"/>
      <c r="AEH202" s="7"/>
      <c r="AEI202" s="7"/>
      <c r="AEJ202" s="7"/>
      <c r="AEK202" s="7"/>
      <c r="AEL202" s="7"/>
      <c r="AEM202" s="7"/>
      <c r="AEN202" s="7"/>
      <c r="AEO202" s="7"/>
      <c r="AEP202" s="7"/>
      <c r="AEQ202" s="7"/>
      <c r="AER202" s="7"/>
      <c r="AES202" s="7"/>
      <c r="AET202" s="7"/>
      <c r="AEU202" s="7"/>
      <c r="AEV202" s="7"/>
      <c r="AEW202" s="7"/>
      <c r="AEX202" s="7"/>
      <c r="AEY202" s="7"/>
      <c r="AEZ202" s="7"/>
      <c r="AFA202" s="7"/>
      <c r="AFB202" s="7"/>
      <c r="AFC202" s="7"/>
      <c r="AFD202" s="7"/>
      <c r="AFE202" s="7"/>
      <c r="AFF202" s="7"/>
      <c r="AFG202" s="7"/>
      <c r="AFH202" s="7"/>
      <c r="AFI202" s="7"/>
      <c r="AFJ202" s="7"/>
      <c r="AFK202" s="7"/>
      <c r="AFL202" s="7"/>
      <c r="AFM202" s="7"/>
      <c r="AFN202" s="7"/>
      <c r="AFO202" s="7"/>
      <c r="AFP202" s="7"/>
      <c r="AFQ202" s="7"/>
      <c r="AFR202" s="7"/>
      <c r="AFS202" s="7"/>
      <c r="AFT202" s="7"/>
      <c r="AFU202" s="7"/>
      <c r="AFV202" s="7"/>
      <c r="AFW202" s="7"/>
      <c r="AFX202" s="7"/>
      <c r="AFY202" s="7"/>
      <c r="AFZ202" s="7"/>
      <c r="AGA202" s="7"/>
      <c r="AGB202" s="7"/>
      <c r="AGC202" s="7"/>
      <c r="AGD202" s="7"/>
      <c r="AGE202" s="7"/>
      <c r="AGF202" s="7"/>
      <c r="AGG202" s="7"/>
      <c r="AGH202" s="7"/>
      <c r="AGI202" s="7"/>
      <c r="AGJ202" s="7"/>
      <c r="AGK202" s="7"/>
      <c r="AGL202" s="7"/>
      <c r="AGM202" s="7"/>
      <c r="AGN202" s="7"/>
      <c r="AGO202" s="7"/>
      <c r="AGP202" s="7"/>
      <c r="AGQ202" s="7"/>
      <c r="AGR202" s="7"/>
      <c r="AGS202" s="7"/>
      <c r="AGT202" s="7"/>
      <c r="AGU202" s="7"/>
      <c r="AGV202" s="7"/>
      <c r="AGW202" s="7"/>
      <c r="AGX202" s="7"/>
      <c r="AGY202" s="7"/>
      <c r="AGZ202" s="7"/>
      <c r="AHA202" s="7"/>
      <c r="AHB202" s="7"/>
      <c r="AHC202" s="7"/>
      <c r="AHD202" s="7"/>
      <c r="AHE202" s="7"/>
      <c r="AHF202" s="7"/>
      <c r="AHG202" s="7"/>
      <c r="AHH202" s="7"/>
      <c r="AHI202" s="7"/>
      <c r="AHJ202" s="7"/>
      <c r="AHK202" s="7"/>
      <c r="AHL202" s="7"/>
      <c r="AHM202" s="7"/>
      <c r="AHN202" s="7"/>
      <c r="AHO202" s="7"/>
      <c r="AHP202" s="7"/>
      <c r="AHQ202" s="7"/>
      <c r="AHR202" s="7"/>
      <c r="AHS202" s="7"/>
      <c r="AHT202" s="7"/>
      <c r="AHU202" s="7"/>
      <c r="AHV202" s="7"/>
      <c r="AHW202" s="7"/>
      <c r="AHX202" s="7"/>
      <c r="AHY202" s="7"/>
      <c r="AHZ202" s="7"/>
      <c r="AIA202" s="7"/>
      <c r="AIB202" s="7"/>
      <c r="AIC202" s="7"/>
      <c r="AID202" s="7"/>
      <c r="AIE202" s="7"/>
      <c r="AIF202" s="7"/>
      <c r="AIG202" s="7"/>
      <c r="AIH202" s="7"/>
      <c r="AII202" s="7"/>
      <c r="AIJ202" s="7"/>
      <c r="AIK202" s="7"/>
      <c r="AIL202" s="7"/>
      <c r="AIM202" s="7"/>
      <c r="AIN202" s="7"/>
      <c r="AIO202" s="7"/>
      <c r="AIP202" s="7"/>
      <c r="AIQ202" s="7"/>
      <c r="AIR202" s="7"/>
      <c r="AIS202" s="7"/>
      <c r="AIT202" s="7"/>
      <c r="AIU202" s="7"/>
      <c r="AIV202" s="7"/>
      <c r="AIW202" s="7"/>
      <c r="AIX202" s="7"/>
      <c r="AIY202" s="7"/>
      <c r="AIZ202" s="7"/>
      <c r="AJA202" s="7"/>
      <c r="AJB202" s="7"/>
      <c r="AJC202" s="7"/>
      <c r="AJD202" s="7"/>
      <c r="AJE202" s="7"/>
      <c r="AJF202" s="7"/>
      <c r="AJG202" s="7"/>
      <c r="AJH202" s="7"/>
      <c r="AJI202" s="7"/>
      <c r="AJJ202" s="7"/>
      <c r="AJK202" s="7"/>
      <c r="AJL202" s="7"/>
      <c r="AJM202" s="7"/>
      <c r="AJN202" s="7"/>
      <c r="AJO202" s="7"/>
      <c r="AJP202" s="7"/>
      <c r="AJQ202" s="7"/>
      <c r="AJR202" s="7"/>
      <c r="AJS202" s="7"/>
      <c r="AJT202" s="7"/>
      <c r="AJU202" s="7"/>
      <c r="AJV202" s="7"/>
      <c r="AJW202" s="7"/>
      <c r="AJX202" s="7"/>
      <c r="AJY202" s="7"/>
      <c r="AJZ202" s="7"/>
      <c r="AKA202" s="7"/>
      <c r="AKB202" s="7"/>
      <c r="AKC202" s="7"/>
      <c r="AKD202" s="7"/>
      <c r="AKE202" s="7"/>
      <c r="AKF202" s="7"/>
      <c r="AKG202" s="7"/>
      <c r="AKH202" s="7"/>
      <c r="AKI202" s="7"/>
      <c r="AKJ202" s="7"/>
      <c r="AKK202" s="7"/>
      <c r="AKL202" s="7"/>
      <c r="AKM202" s="7"/>
      <c r="AKN202" s="7"/>
      <c r="AKO202" s="7"/>
      <c r="AKP202" s="7"/>
      <c r="AKQ202" s="7"/>
      <c r="AKR202" s="7"/>
      <c r="AKS202" s="7"/>
      <c r="AKT202" s="7"/>
      <c r="AKU202" s="7"/>
      <c r="AKV202" s="7"/>
      <c r="AKW202" s="7"/>
      <c r="AKX202" s="7"/>
      <c r="AKY202" s="7"/>
      <c r="AKZ202" s="7"/>
      <c r="ALA202" s="7"/>
      <c r="ALB202" s="7"/>
      <c r="ALC202" s="7"/>
      <c r="ALD202" s="7"/>
      <c r="ALE202" s="7"/>
      <c r="ALF202" s="7"/>
      <c r="ALG202" s="7"/>
      <c r="ALH202" s="7"/>
      <c r="ALI202" s="7"/>
      <c r="ALJ202" s="7"/>
      <c r="ALK202" s="7"/>
      <c r="ALL202" s="7"/>
      <c r="ALM202" s="7"/>
      <c r="ALN202" s="7"/>
      <c r="ALO202" s="7"/>
      <c r="ALP202" s="7"/>
      <c r="ALQ202" s="7"/>
      <c r="ALR202" s="7"/>
      <c r="ALS202" s="7"/>
      <c r="ALT202" s="7"/>
      <c r="ALU202" s="7"/>
      <c r="ALV202" s="7"/>
      <c r="ALW202" s="7"/>
      <c r="ALX202" s="7"/>
      <c r="ALY202" s="7"/>
      <c r="ALZ202" s="7"/>
      <c r="AMA202" s="7"/>
      <c r="AMB202" s="7"/>
      <c r="AMC202" s="7"/>
      <c r="AMD202" s="7"/>
    </row>
    <row r="203" spans="1:1018" x14ac:dyDescent="0.25">
      <c r="A203" s="43" t="s">
        <v>128</v>
      </c>
      <c r="B203" s="44" t="s">
        <v>140</v>
      </c>
      <c r="C203" s="4">
        <v>0.91200000000000003</v>
      </c>
      <c r="D203" s="4">
        <v>1.532</v>
      </c>
      <c r="E203" s="5" t="s">
        <v>198</v>
      </c>
      <c r="F203" s="4">
        <f>1.014-0.275-0.115-0.1-0.055</f>
        <v>0.46900000000000003</v>
      </c>
      <c r="G203" s="42" t="s">
        <v>10</v>
      </c>
    </row>
    <row r="204" spans="1:1018" ht="15.2" customHeight="1" x14ac:dyDescent="0.25">
      <c r="A204" s="43" t="s">
        <v>129</v>
      </c>
      <c r="B204" s="44" t="s">
        <v>110</v>
      </c>
      <c r="C204" s="45">
        <v>0.73799999999999999</v>
      </c>
      <c r="D204" s="45">
        <v>1.4039999999999999</v>
      </c>
      <c r="E204" s="44" t="s">
        <v>130</v>
      </c>
      <c r="F204" s="10">
        <f>1.012-0.345-0.026-0.3-0.04</f>
        <v>0.30100000000000005</v>
      </c>
      <c r="G204" s="21" t="s">
        <v>10</v>
      </c>
    </row>
    <row r="205" spans="1:1018" ht="15.2" customHeight="1" x14ac:dyDescent="0.25">
      <c r="A205" s="43" t="s">
        <v>129</v>
      </c>
      <c r="B205" s="44" t="s">
        <v>110</v>
      </c>
      <c r="C205" s="45">
        <v>2.633</v>
      </c>
      <c r="D205" s="45">
        <v>3.3</v>
      </c>
      <c r="E205" s="44" t="s">
        <v>259</v>
      </c>
      <c r="F205" s="10">
        <v>1.0129999999999999</v>
      </c>
      <c r="G205" s="21" t="s">
        <v>10</v>
      </c>
    </row>
    <row r="206" spans="1:1018" ht="15.2" customHeight="1" x14ac:dyDescent="0.25">
      <c r="A206" s="43" t="s">
        <v>196</v>
      </c>
      <c r="B206" s="44" t="s">
        <v>110</v>
      </c>
      <c r="C206" s="45">
        <v>1.1259999999999999</v>
      </c>
      <c r="D206" s="45">
        <v>1.827</v>
      </c>
      <c r="E206" s="44" t="s">
        <v>258</v>
      </c>
      <c r="F206" s="10">
        <f>0.913-0.36-0.091-0.1</f>
        <v>0.3620000000000001</v>
      </c>
      <c r="G206" s="21" t="s">
        <v>10</v>
      </c>
    </row>
    <row r="207" spans="1:1018" ht="15.2" customHeight="1" x14ac:dyDescent="0.25">
      <c r="A207" s="37" t="s">
        <v>131</v>
      </c>
      <c r="B207" s="5"/>
      <c r="C207" s="10"/>
      <c r="D207" s="10"/>
      <c r="E207" s="9" t="s">
        <v>132</v>
      </c>
      <c r="F207" s="10">
        <v>0.19</v>
      </c>
      <c r="G207" s="21" t="s">
        <v>10</v>
      </c>
    </row>
    <row r="208" spans="1:1018" ht="15.2" customHeight="1" x14ac:dyDescent="0.25">
      <c r="A208" s="37" t="s">
        <v>131</v>
      </c>
      <c r="B208" s="5" t="s">
        <v>32</v>
      </c>
      <c r="C208" s="4">
        <v>0.32600000000000001</v>
      </c>
      <c r="D208" s="4">
        <v>0.48599999999999999</v>
      </c>
      <c r="E208" s="5" t="s">
        <v>276</v>
      </c>
      <c r="F208" s="4">
        <f>1.552-0.911-0.197-0.125-0.062</f>
        <v>0.25700000000000001</v>
      </c>
      <c r="G208" s="21" t="s">
        <v>10</v>
      </c>
    </row>
    <row r="209" spans="1:1018" ht="15.2" customHeight="1" x14ac:dyDescent="0.25">
      <c r="A209" s="37" t="s">
        <v>131</v>
      </c>
      <c r="B209" s="5" t="s">
        <v>32</v>
      </c>
      <c r="C209" s="4">
        <v>0.66200000000000003</v>
      </c>
      <c r="D209" s="4">
        <v>0.89200000000000002</v>
      </c>
      <c r="E209" s="5" t="s">
        <v>286</v>
      </c>
      <c r="F209" s="4">
        <f>1.421-0.891</f>
        <v>0.53</v>
      </c>
      <c r="G209" s="21" t="s">
        <v>10</v>
      </c>
    </row>
    <row r="210" spans="1:1018" ht="15.2" customHeight="1" x14ac:dyDescent="0.25">
      <c r="A210" s="37" t="s">
        <v>131</v>
      </c>
      <c r="B210" s="5" t="s">
        <v>32</v>
      </c>
      <c r="C210" s="4">
        <v>0.55000000000000004</v>
      </c>
      <c r="D210" s="4">
        <v>0.71499999999999997</v>
      </c>
      <c r="E210" s="5" t="s">
        <v>297</v>
      </c>
      <c r="F210" s="4">
        <f>1.529-0.26-0.65-0.27</f>
        <v>0.34899999999999987</v>
      </c>
      <c r="G210" s="21" t="s">
        <v>10</v>
      </c>
    </row>
    <row r="211" spans="1:1018" ht="15.2" customHeight="1" x14ac:dyDescent="0.25">
      <c r="A211" s="37" t="s">
        <v>131</v>
      </c>
      <c r="B211" s="5" t="s">
        <v>20</v>
      </c>
      <c r="C211" s="4">
        <v>1.4710000000000001</v>
      </c>
      <c r="D211" s="4">
        <v>1.6879999999999999</v>
      </c>
      <c r="E211" s="5" t="s">
        <v>296</v>
      </c>
      <c r="F211" s="4">
        <f>1.588-0.48</f>
        <v>1.1080000000000001</v>
      </c>
      <c r="G211" s="21" t="s">
        <v>10</v>
      </c>
    </row>
    <row r="212" spans="1:1018" ht="15.2" customHeight="1" x14ac:dyDescent="0.25">
      <c r="A212" s="37" t="s">
        <v>131</v>
      </c>
      <c r="B212" s="5" t="s">
        <v>20</v>
      </c>
      <c r="C212" s="4">
        <v>1.9950000000000001</v>
      </c>
      <c r="D212" s="4">
        <v>2.2050000000000001</v>
      </c>
      <c r="E212" s="5" t="s">
        <v>298</v>
      </c>
      <c r="F212" s="4">
        <v>1.5249999999999999</v>
      </c>
      <c r="G212" s="21" t="s">
        <v>10</v>
      </c>
    </row>
    <row r="213" spans="1:1018" ht="15.2" customHeight="1" x14ac:dyDescent="0.25">
      <c r="A213" s="8" t="s">
        <v>133</v>
      </c>
      <c r="B213" s="5" t="s">
        <v>13</v>
      </c>
      <c r="C213" s="4">
        <v>0.32900000000000001</v>
      </c>
      <c r="D213" s="4">
        <v>0.45900000000000002</v>
      </c>
      <c r="E213" s="5" t="s">
        <v>281</v>
      </c>
      <c r="F213" s="4">
        <f>1.111-0.92</f>
        <v>0.19099999999999995</v>
      </c>
      <c r="G213" s="21" t="s">
        <v>10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7"/>
      <c r="LT213" s="7"/>
      <c r="LU213" s="7"/>
      <c r="LV213" s="7"/>
      <c r="LW213" s="7"/>
      <c r="LX213" s="7"/>
      <c r="LY213" s="7"/>
      <c r="LZ213" s="7"/>
      <c r="MA213" s="7"/>
      <c r="MB213" s="7"/>
      <c r="MC213" s="7"/>
      <c r="MD213" s="7"/>
      <c r="ME213" s="7"/>
      <c r="MF213" s="7"/>
      <c r="MG213" s="7"/>
      <c r="MH213" s="7"/>
      <c r="MI213" s="7"/>
      <c r="MJ213" s="7"/>
      <c r="MK213" s="7"/>
      <c r="ML213" s="7"/>
      <c r="MM213" s="7"/>
      <c r="MN213" s="7"/>
      <c r="MO213" s="7"/>
      <c r="MP213" s="7"/>
      <c r="MQ213" s="7"/>
      <c r="MR213" s="7"/>
      <c r="MS213" s="7"/>
      <c r="MT213" s="7"/>
      <c r="MU213" s="7"/>
      <c r="MV213" s="7"/>
      <c r="MW213" s="7"/>
      <c r="MX213" s="7"/>
      <c r="MY213" s="7"/>
      <c r="MZ213" s="7"/>
      <c r="NA213" s="7"/>
      <c r="NB213" s="7"/>
      <c r="NC213" s="7"/>
      <c r="ND213" s="7"/>
      <c r="NE213" s="7"/>
      <c r="NF213" s="7"/>
      <c r="NG213" s="7"/>
      <c r="NH213" s="7"/>
      <c r="NI213" s="7"/>
      <c r="NJ213" s="7"/>
      <c r="NK213" s="7"/>
      <c r="NL213" s="7"/>
      <c r="NM213" s="7"/>
      <c r="NN213" s="7"/>
      <c r="NO213" s="7"/>
      <c r="NP213" s="7"/>
      <c r="NQ213" s="7"/>
      <c r="NR213" s="7"/>
      <c r="NS213" s="7"/>
      <c r="NT213" s="7"/>
      <c r="NU213" s="7"/>
      <c r="NV213" s="7"/>
      <c r="NW213" s="7"/>
      <c r="NX213" s="7"/>
      <c r="NY213" s="7"/>
      <c r="NZ213" s="7"/>
      <c r="OA213" s="7"/>
      <c r="OB213" s="7"/>
      <c r="OC213" s="7"/>
      <c r="OD213" s="7"/>
      <c r="OE213" s="7"/>
      <c r="OF213" s="7"/>
      <c r="OG213" s="7"/>
      <c r="OH213" s="7"/>
      <c r="OI213" s="7"/>
      <c r="OJ213" s="7"/>
      <c r="OK213" s="7"/>
      <c r="OL213" s="7"/>
      <c r="OM213" s="7"/>
      <c r="ON213" s="7"/>
      <c r="OO213" s="7"/>
      <c r="OP213" s="7"/>
      <c r="OQ213" s="7"/>
      <c r="OR213" s="7"/>
      <c r="OS213" s="7"/>
      <c r="OT213" s="7"/>
      <c r="OU213" s="7"/>
      <c r="OV213" s="7"/>
      <c r="OW213" s="7"/>
      <c r="OX213" s="7"/>
      <c r="OY213" s="7"/>
      <c r="OZ213" s="7"/>
      <c r="PA213" s="7"/>
      <c r="PB213" s="7"/>
      <c r="PC213" s="7"/>
      <c r="PD213" s="7"/>
      <c r="PE213" s="7"/>
      <c r="PF213" s="7"/>
      <c r="PG213" s="7"/>
      <c r="PH213" s="7"/>
      <c r="PI213" s="7"/>
      <c r="PJ213" s="7"/>
      <c r="PK213" s="7"/>
      <c r="PL213" s="7"/>
      <c r="PM213" s="7"/>
      <c r="PN213" s="7"/>
      <c r="PO213" s="7"/>
      <c r="PP213" s="7"/>
      <c r="PQ213" s="7"/>
      <c r="PR213" s="7"/>
      <c r="PS213" s="7"/>
      <c r="PT213" s="7"/>
      <c r="PU213" s="7"/>
      <c r="PV213" s="7"/>
      <c r="PW213" s="7"/>
      <c r="PX213" s="7"/>
      <c r="PY213" s="7"/>
      <c r="PZ213" s="7"/>
      <c r="QA213" s="7"/>
      <c r="QB213" s="7"/>
      <c r="QC213" s="7"/>
      <c r="QD213" s="7"/>
      <c r="QE213" s="7"/>
      <c r="QF213" s="7"/>
      <c r="QG213" s="7"/>
      <c r="QH213" s="7"/>
      <c r="QI213" s="7"/>
      <c r="QJ213" s="7"/>
      <c r="QK213" s="7"/>
      <c r="QL213" s="7"/>
      <c r="QM213" s="7"/>
      <c r="QN213" s="7"/>
      <c r="QO213" s="7"/>
      <c r="QP213" s="7"/>
      <c r="QQ213" s="7"/>
      <c r="QR213" s="7"/>
      <c r="QS213" s="7"/>
      <c r="QT213" s="7"/>
      <c r="QU213" s="7"/>
      <c r="QV213" s="7"/>
      <c r="QW213" s="7"/>
      <c r="QX213" s="7"/>
      <c r="QY213" s="7"/>
      <c r="QZ213" s="7"/>
      <c r="RA213" s="7"/>
      <c r="RB213" s="7"/>
      <c r="RC213" s="7"/>
      <c r="RD213" s="7"/>
      <c r="RE213" s="7"/>
      <c r="RF213" s="7"/>
      <c r="RG213" s="7"/>
      <c r="RH213" s="7"/>
      <c r="RI213" s="7"/>
      <c r="RJ213" s="7"/>
      <c r="RK213" s="7"/>
      <c r="RL213" s="7"/>
      <c r="RM213" s="7"/>
      <c r="RN213" s="7"/>
      <c r="RO213" s="7"/>
      <c r="RP213" s="7"/>
      <c r="RQ213" s="7"/>
      <c r="RR213" s="7"/>
      <c r="RS213" s="7"/>
      <c r="RT213" s="7"/>
      <c r="RU213" s="7"/>
      <c r="RV213" s="7"/>
      <c r="RW213" s="7"/>
      <c r="RX213" s="7"/>
      <c r="RY213" s="7"/>
      <c r="RZ213" s="7"/>
      <c r="SA213" s="7"/>
      <c r="SB213" s="7"/>
      <c r="SC213" s="7"/>
      <c r="SD213" s="7"/>
      <c r="SE213" s="7"/>
      <c r="SF213" s="7"/>
      <c r="SG213" s="7"/>
      <c r="SH213" s="7"/>
      <c r="SI213" s="7"/>
      <c r="SJ213" s="7"/>
      <c r="SK213" s="7"/>
      <c r="SL213" s="7"/>
      <c r="SM213" s="7"/>
      <c r="SN213" s="7"/>
      <c r="SO213" s="7"/>
      <c r="SP213" s="7"/>
      <c r="SQ213" s="7"/>
      <c r="SR213" s="7"/>
      <c r="SS213" s="7"/>
      <c r="ST213" s="7"/>
      <c r="SU213" s="7"/>
      <c r="SV213" s="7"/>
      <c r="SW213" s="7"/>
      <c r="SX213" s="7"/>
      <c r="SY213" s="7"/>
      <c r="SZ213" s="7"/>
      <c r="TA213" s="7"/>
      <c r="TB213" s="7"/>
      <c r="TC213" s="7"/>
      <c r="TD213" s="7"/>
      <c r="TE213" s="7"/>
      <c r="TF213" s="7"/>
      <c r="TG213" s="7"/>
      <c r="TH213" s="7"/>
      <c r="TI213" s="7"/>
      <c r="TJ213" s="7"/>
      <c r="TK213" s="7"/>
      <c r="TL213" s="7"/>
      <c r="TM213" s="7"/>
      <c r="TN213" s="7"/>
      <c r="TO213" s="7"/>
      <c r="TP213" s="7"/>
      <c r="TQ213" s="7"/>
      <c r="TR213" s="7"/>
      <c r="TS213" s="7"/>
      <c r="TT213" s="7"/>
      <c r="TU213" s="7"/>
      <c r="TV213" s="7"/>
      <c r="TW213" s="7"/>
      <c r="TX213" s="7"/>
      <c r="TY213" s="7"/>
      <c r="TZ213" s="7"/>
      <c r="UA213" s="7"/>
      <c r="UB213" s="7"/>
      <c r="UC213" s="7"/>
      <c r="UD213" s="7"/>
      <c r="UE213" s="7"/>
      <c r="UF213" s="7"/>
      <c r="UG213" s="7"/>
      <c r="UH213" s="7"/>
      <c r="UI213" s="7"/>
      <c r="UJ213" s="7"/>
      <c r="UK213" s="7"/>
      <c r="UL213" s="7"/>
      <c r="UM213" s="7"/>
      <c r="UN213" s="7"/>
      <c r="UO213" s="7"/>
      <c r="UP213" s="7"/>
      <c r="UQ213" s="7"/>
      <c r="UR213" s="7"/>
      <c r="US213" s="7"/>
      <c r="UT213" s="7"/>
      <c r="UU213" s="7"/>
      <c r="UV213" s="7"/>
      <c r="UW213" s="7"/>
      <c r="UX213" s="7"/>
      <c r="UY213" s="7"/>
      <c r="UZ213" s="7"/>
      <c r="VA213" s="7"/>
      <c r="VB213" s="7"/>
      <c r="VC213" s="7"/>
      <c r="VD213" s="7"/>
      <c r="VE213" s="7"/>
      <c r="VF213" s="7"/>
      <c r="VG213" s="7"/>
      <c r="VH213" s="7"/>
      <c r="VI213" s="7"/>
      <c r="VJ213" s="7"/>
      <c r="VK213" s="7"/>
      <c r="VL213" s="7"/>
      <c r="VM213" s="7"/>
      <c r="VN213" s="7"/>
      <c r="VO213" s="7"/>
      <c r="VP213" s="7"/>
      <c r="VQ213" s="7"/>
      <c r="VR213" s="7"/>
      <c r="VS213" s="7"/>
      <c r="VT213" s="7"/>
      <c r="VU213" s="7"/>
      <c r="VV213" s="7"/>
      <c r="VW213" s="7"/>
      <c r="VX213" s="7"/>
      <c r="VY213" s="7"/>
      <c r="VZ213" s="7"/>
      <c r="WA213" s="7"/>
      <c r="WB213" s="7"/>
      <c r="WC213" s="7"/>
      <c r="WD213" s="7"/>
      <c r="WE213" s="7"/>
      <c r="WF213" s="7"/>
      <c r="WG213" s="7"/>
      <c r="WH213" s="7"/>
      <c r="WI213" s="7"/>
      <c r="WJ213" s="7"/>
      <c r="WK213" s="7"/>
      <c r="WL213" s="7"/>
      <c r="WM213" s="7"/>
      <c r="WN213" s="7"/>
      <c r="WO213" s="7"/>
      <c r="WP213" s="7"/>
      <c r="WQ213" s="7"/>
      <c r="WR213" s="7"/>
      <c r="WS213" s="7"/>
      <c r="WT213" s="7"/>
      <c r="WU213" s="7"/>
      <c r="WV213" s="7"/>
      <c r="WW213" s="7"/>
      <c r="WX213" s="7"/>
      <c r="WY213" s="7"/>
      <c r="WZ213" s="7"/>
      <c r="XA213" s="7"/>
      <c r="XB213" s="7"/>
      <c r="XC213" s="7"/>
      <c r="XD213" s="7"/>
      <c r="XE213" s="7"/>
      <c r="XF213" s="7"/>
      <c r="XG213" s="7"/>
      <c r="XH213" s="7"/>
      <c r="XI213" s="7"/>
      <c r="XJ213" s="7"/>
      <c r="XK213" s="7"/>
      <c r="XL213" s="7"/>
      <c r="XM213" s="7"/>
      <c r="XN213" s="7"/>
      <c r="XO213" s="7"/>
      <c r="XP213" s="7"/>
      <c r="XQ213" s="7"/>
      <c r="XR213" s="7"/>
      <c r="XS213" s="7"/>
      <c r="XT213" s="7"/>
      <c r="XU213" s="7"/>
      <c r="XV213" s="7"/>
      <c r="XW213" s="7"/>
      <c r="XX213" s="7"/>
      <c r="XY213" s="7"/>
      <c r="XZ213" s="7"/>
      <c r="YA213" s="7"/>
      <c r="YB213" s="7"/>
      <c r="YC213" s="7"/>
      <c r="YD213" s="7"/>
      <c r="YE213" s="7"/>
      <c r="YF213" s="7"/>
      <c r="YG213" s="7"/>
      <c r="YH213" s="7"/>
      <c r="YI213" s="7"/>
      <c r="YJ213" s="7"/>
      <c r="YK213" s="7"/>
      <c r="YL213" s="7"/>
      <c r="YM213" s="7"/>
      <c r="YN213" s="7"/>
      <c r="YO213" s="7"/>
      <c r="YP213" s="7"/>
      <c r="YQ213" s="7"/>
      <c r="YR213" s="7"/>
      <c r="YS213" s="7"/>
      <c r="YT213" s="7"/>
      <c r="YU213" s="7"/>
      <c r="YV213" s="7"/>
      <c r="YW213" s="7"/>
      <c r="YX213" s="7"/>
      <c r="YY213" s="7"/>
      <c r="YZ213" s="7"/>
      <c r="ZA213" s="7"/>
      <c r="ZB213" s="7"/>
      <c r="ZC213" s="7"/>
      <c r="ZD213" s="7"/>
      <c r="ZE213" s="7"/>
      <c r="ZF213" s="7"/>
      <c r="ZG213" s="7"/>
      <c r="ZH213" s="7"/>
      <c r="ZI213" s="7"/>
      <c r="ZJ213" s="7"/>
      <c r="ZK213" s="7"/>
      <c r="ZL213" s="7"/>
      <c r="ZM213" s="7"/>
      <c r="ZN213" s="7"/>
      <c r="ZO213" s="7"/>
      <c r="ZP213" s="7"/>
      <c r="ZQ213" s="7"/>
      <c r="ZR213" s="7"/>
      <c r="ZS213" s="7"/>
      <c r="ZT213" s="7"/>
      <c r="ZU213" s="7"/>
      <c r="ZV213" s="7"/>
      <c r="ZW213" s="7"/>
      <c r="ZX213" s="7"/>
      <c r="ZY213" s="7"/>
      <c r="ZZ213" s="7"/>
      <c r="AAA213" s="7"/>
      <c r="AAB213" s="7"/>
      <c r="AAC213" s="7"/>
      <c r="AAD213" s="7"/>
      <c r="AAE213" s="7"/>
      <c r="AAF213" s="7"/>
      <c r="AAG213" s="7"/>
      <c r="AAH213" s="7"/>
      <c r="AAI213" s="7"/>
      <c r="AAJ213" s="7"/>
      <c r="AAK213" s="7"/>
      <c r="AAL213" s="7"/>
      <c r="AAM213" s="7"/>
      <c r="AAN213" s="7"/>
      <c r="AAO213" s="7"/>
      <c r="AAP213" s="7"/>
      <c r="AAQ213" s="7"/>
      <c r="AAR213" s="7"/>
      <c r="AAS213" s="7"/>
      <c r="AAT213" s="7"/>
      <c r="AAU213" s="7"/>
      <c r="AAV213" s="7"/>
      <c r="AAW213" s="7"/>
      <c r="AAX213" s="7"/>
      <c r="AAY213" s="7"/>
      <c r="AAZ213" s="7"/>
      <c r="ABA213" s="7"/>
      <c r="ABB213" s="7"/>
      <c r="ABC213" s="7"/>
      <c r="ABD213" s="7"/>
      <c r="ABE213" s="7"/>
      <c r="ABF213" s="7"/>
      <c r="ABG213" s="7"/>
      <c r="ABH213" s="7"/>
      <c r="ABI213" s="7"/>
      <c r="ABJ213" s="7"/>
      <c r="ABK213" s="7"/>
      <c r="ABL213" s="7"/>
      <c r="ABM213" s="7"/>
      <c r="ABN213" s="7"/>
      <c r="ABO213" s="7"/>
      <c r="ABP213" s="7"/>
      <c r="ABQ213" s="7"/>
      <c r="ABR213" s="7"/>
      <c r="ABS213" s="7"/>
      <c r="ABT213" s="7"/>
      <c r="ABU213" s="7"/>
      <c r="ABV213" s="7"/>
      <c r="ABW213" s="7"/>
      <c r="ABX213" s="7"/>
      <c r="ABY213" s="7"/>
      <c r="ABZ213" s="7"/>
      <c r="ACA213" s="7"/>
      <c r="ACB213" s="7"/>
      <c r="ACC213" s="7"/>
      <c r="ACD213" s="7"/>
      <c r="ACE213" s="7"/>
      <c r="ACF213" s="7"/>
      <c r="ACG213" s="7"/>
      <c r="ACH213" s="7"/>
      <c r="ACI213" s="7"/>
      <c r="ACJ213" s="7"/>
      <c r="ACK213" s="7"/>
      <c r="ACL213" s="7"/>
      <c r="ACM213" s="7"/>
      <c r="ACN213" s="7"/>
      <c r="ACO213" s="7"/>
      <c r="ACP213" s="7"/>
      <c r="ACQ213" s="7"/>
      <c r="ACR213" s="7"/>
      <c r="ACS213" s="7"/>
      <c r="ACT213" s="7"/>
      <c r="ACU213" s="7"/>
      <c r="ACV213" s="7"/>
      <c r="ACW213" s="7"/>
      <c r="ACX213" s="7"/>
      <c r="ACY213" s="7"/>
      <c r="ACZ213" s="7"/>
      <c r="ADA213" s="7"/>
      <c r="ADB213" s="7"/>
      <c r="ADC213" s="7"/>
      <c r="ADD213" s="7"/>
      <c r="ADE213" s="7"/>
      <c r="ADF213" s="7"/>
      <c r="ADG213" s="7"/>
      <c r="ADH213" s="7"/>
      <c r="ADI213" s="7"/>
      <c r="ADJ213" s="7"/>
      <c r="ADK213" s="7"/>
      <c r="ADL213" s="7"/>
      <c r="ADM213" s="7"/>
      <c r="ADN213" s="7"/>
      <c r="ADO213" s="7"/>
      <c r="ADP213" s="7"/>
      <c r="ADQ213" s="7"/>
      <c r="ADR213" s="7"/>
      <c r="ADS213" s="7"/>
      <c r="ADT213" s="7"/>
      <c r="ADU213" s="7"/>
      <c r="ADV213" s="7"/>
      <c r="ADW213" s="7"/>
      <c r="ADX213" s="7"/>
      <c r="ADY213" s="7"/>
      <c r="ADZ213" s="7"/>
      <c r="AEA213" s="7"/>
      <c r="AEB213" s="7"/>
      <c r="AEC213" s="7"/>
      <c r="AED213" s="7"/>
      <c r="AEE213" s="7"/>
      <c r="AEF213" s="7"/>
      <c r="AEG213" s="7"/>
      <c r="AEH213" s="7"/>
      <c r="AEI213" s="7"/>
      <c r="AEJ213" s="7"/>
      <c r="AEK213" s="7"/>
      <c r="AEL213" s="7"/>
      <c r="AEM213" s="7"/>
      <c r="AEN213" s="7"/>
      <c r="AEO213" s="7"/>
      <c r="AEP213" s="7"/>
      <c r="AEQ213" s="7"/>
      <c r="AER213" s="7"/>
      <c r="AES213" s="7"/>
      <c r="AET213" s="7"/>
      <c r="AEU213" s="7"/>
      <c r="AEV213" s="7"/>
      <c r="AEW213" s="7"/>
      <c r="AEX213" s="7"/>
      <c r="AEY213" s="7"/>
      <c r="AEZ213" s="7"/>
      <c r="AFA213" s="7"/>
      <c r="AFB213" s="7"/>
      <c r="AFC213" s="7"/>
      <c r="AFD213" s="7"/>
      <c r="AFE213" s="7"/>
      <c r="AFF213" s="7"/>
      <c r="AFG213" s="7"/>
      <c r="AFH213" s="7"/>
      <c r="AFI213" s="7"/>
      <c r="AFJ213" s="7"/>
      <c r="AFK213" s="7"/>
      <c r="AFL213" s="7"/>
      <c r="AFM213" s="7"/>
      <c r="AFN213" s="7"/>
      <c r="AFO213" s="7"/>
      <c r="AFP213" s="7"/>
      <c r="AFQ213" s="7"/>
      <c r="AFR213" s="7"/>
      <c r="AFS213" s="7"/>
      <c r="AFT213" s="7"/>
      <c r="AFU213" s="7"/>
      <c r="AFV213" s="7"/>
      <c r="AFW213" s="7"/>
      <c r="AFX213" s="7"/>
      <c r="AFY213" s="7"/>
      <c r="AFZ213" s="7"/>
      <c r="AGA213" s="7"/>
      <c r="AGB213" s="7"/>
      <c r="AGC213" s="7"/>
      <c r="AGD213" s="7"/>
      <c r="AGE213" s="7"/>
      <c r="AGF213" s="7"/>
      <c r="AGG213" s="7"/>
      <c r="AGH213" s="7"/>
      <c r="AGI213" s="7"/>
      <c r="AGJ213" s="7"/>
      <c r="AGK213" s="7"/>
      <c r="AGL213" s="7"/>
      <c r="AGM213" s="7"/>
      <c r="AGN213" s="7"/>
      <c r="AGO213" s="7"/>
      <c r="AGP213" s="7"/>
      <c r="AGQ213" s="7"/>
      <c r="AGR213" s="7"/>
      <c r="AGS213" s="7"/>
      <c r="AGT213" s="7"/>
      <c r="AGU213" s="7"/>
      <c r="AGV213" s="7"/>
      <c r="AGW213" s="7"/>
      <c r="AGX213" s="7"/>
      <c r="AGY213" s="7"/>
      <c r="AGZ213" s="7"/>
      <c r="AHA213" s="7"/>
      <c r="AHB213" s="7"/>
      <c r="AHC213" s="7"/>
      <c r="AHD213" s="7"/>
      <c r="AHE213" s="7"/>
      <c r="AHF213" s="7"/>
      <c r="AHG213" s="7"/>
      <c r="AHH213" s="7"/>
      <c r="AHI213" s="7"/>
      <c r="AHJ213" s="7"/>
      <c r="AHK213" s="7"/>
      <c r="AHL213" s="7"/>
      <c r="AHM213" s="7"/>
      <c r="AHN213" s="7"/>
      <c r="AHO213" s="7"/>
      <c r="AHP213" s="7"/>
      <c r="AHQ213" s="7"/>
      <c r="AHR213" s="7"/>
      <c r="AHS213" s="7"/>
      <c r="AHT213" s="7"/>
      <c r="AHU213" s="7"/>
      <c r="AHV213" s="7"/>
      <c r="AHW213" s="7"/>
      <c r="AHX213" s="7"/>
      <c r="AHY213" s="7"/>
      <c r="AHZ213" s="7"/>
      <c r="AIA213" s="7"/>
      <c r="AIB213" s="7"/>
      <c r="AIC213" s="7"/>
      <c r="AID213" s="7"/>
      <c r="AIE213" s="7"/>
      <c r="AIF213" s="7"/>
      <c r="AIG213" s="7"/>
      <c r="AIH213" s="7"/>
      <c r="AII213" s="7"/>
      <c r="AIJ213" s="7"/>
      <c r="AIK213" s="7"/>
      <c r="AIL213" s="7"/>
      <c r="AIM213" s="7"/>
      <c r="AIN213" s="7"/>
      <c r="AIO213" s="7"/>
      <c r="AIP213" s="7"/>
      <c r="AIQ213" s="7"/>
      <c r="AIR213" s="7"/>
      <c r="AIS213" s="7"/>
      <c r="AIT213" s="7"/>
      <c r="AIU213" s="7"/>
      <c r="AIV213" s="7"/>
      <c r="AIW213" s="7"/>
      <c r="AIX213" s="7"/>
      <c r="AIY213" s="7"/>
      <c r="AIZ213" s="7"/>
      <c r="AJA213" s="7"/>
      <c r="AJB213" s="7"/>
      <c r="AJC213" s="7"/>
      <c r="AJD213" s="7"/>
      <c r="AJE213" s="7"/>
      <c r="AJF213" s="7"/>
      <c r="AJG213" s="7"/>
      <c r="AJH213" s="7"/>
      <c r="AJI213" s="7"/>
      <c r="AJJ213" s="7"/>
      <c r="AJK213" s="7"/>
      <c r="AJL213" s="7"/>
      <c r="AJM213" s="7"/>
      <c r="AJN213" s="7"/>
      <c r="AJO213" s="7"/>
      <c r="AJP213" s="7"/>
      <c r="AJQ213" s="7"/>
      <c r="AJR213" s="7"/>
      <c r="AJS213" s="7"/>
      <c r="AJT213" s="7"/>
      <c r="AJU213" s="7"/>
      <c r="AJV213" s="7"/>
      <c r="AJW213" s="7"/>
      <c r="AJX213" s="7"/>
      <c r="AJY213" s="7"/>
      <c r="AJZ213" s="7"/>
      <c r="AKA213" s="7"/>
      <c r="AKB213" s="7"/>
      <c r="AKC213" s="7"/>
      <c r="AKD213" s="7"/>
      <c r="AKE213" s="7"/>
      <c r="AKF213" s="7"/>
      <c r="AKG213" s="7"/>
      <c r="AKH213" s="7"/>
      <c r="AKI213" s="7"/>
      <c r="AKJ213" s="7"/>
      <c r="AKK213" s="7"/>
      <c r="AKL213" s="7"/>
      <c r="AKM213" s="7"/>
      <c r="AKN213" s="7"/>
      <c r="AKO213" s="7"/>
      <c r="AKP213" s="7"/>
      <c r="AKQ213" s="7"/>
      <c r="AKR213" s="7"/>
      <c r="AKS213" s="7"/>
      <c r="AKT213" s="7"/>
      <c r="AKU213" s="7"/>
      <c r="AKV213" s="7"/>
      <c r="AKW213" s="7"/>
      <c r="AKX213" s="7"/>
      <c r="AKY213" s="7"/>
      <c r="AKZ213" s="7"/>
      <c r="ALA213" s="7"/>
      <c r="ALB213" s="7"/>
      <c r="ALC213" s="7"/>
      <c r="ALD213" s="7"/>
      <c r="ALE213" s="7"/>
      <c r="ALF213" s="7"/>
      <c r="ALG213" s="7"/>
      <c r="ALH213" s="7"/>
      <c r="ALI213" s="7"/>
      <c r="ALJ213" s="7"/>
      <c r="ALK213" s="7"/>
      <c r="ALL213" s="7"/>
      <c r="ALM213" s="7"/>
      <c r="ALN213" s="7"/>
      <c r="ALO213" s="7"/>
      <c r="ALP213" s="7"/>
      <c r="ALQ213" s="7"/>
      <c r="ALR213" s="7"/>
      <c r="ALS213" s="7"/>
      <c r="ALT213" s="7"/>
      <c r="ALU213" s="7"/>
      <c r="ALV213" s="7"/>
      <c r="ALW213" s="7"/>
      <c r="ALX213" s="7"/>
      <c r="ALY213" s="7"/>
      <c r="ALZ213" s="7"/>
      <c r="AMA213" s="7"/>
      <c r="AMB213" s="7"/>
      <c r="AMC213" s="7"/>
      <c r="AMD213" s="7"/>
    </row>
    <row r="214" spans="1:1018" x14ac:dyDescent="0.25">
      <c r="A214" s="37" t="s">
        <v>134</v>
      </c>
      <c r="B214" s="5" t="s">
        <v>32</v>
      </c>
      <c r="C214" s="4">
        <v>0.312</v>
      </c>
      <c r="D214" s="4">
        <v>0.437</v>
      </c>
      <c r="E214" s="5" t="s">
        <v>171</v>
      </c>
      <c r="F214" s="4">
        <f>0.909-0.103-0.14-0.51-0.021</f>
        <v>0.13500000000000004</v>
      </c>
      <c r="G214" s="21" t="s">
        <v>10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7"/>
      <c r="LT214" s="7"/>
      <c r="LU214" s="7"/>
      <c r="LV214" s="7"/>
      <c r="LW214" s="7"/>
      <c r="LX214" s="7"/>
      <c r="LY214" s="7"/>
      <c r="LZ214" s="7"/>
      <c r="MA214" s="7"/>
      <c r="MB214" s="7"/>
      <c r="MC214" s="7"/>
      <c r="MD214" s="7"/>
      <c r="ME214" s="7"/>
      <c r="MF214" s="7"/>
      <c r="MG214" s="7"/>
      <c r="MH214" s="7"/>
      <c r="MI214" s="7"/>
      <c r="MJ214" s="7"/>
      <c r="MK214" s="7"/>
      <c r="ML214" s="7"/>
      <c r="MM214" s="7"/>
      <c r="MN214" s="7"/>
      <c r="MO214" s="7"/>
      <c r="MP214" s="7"/>
      <c r="MQ214" s="7"/>
      <c r="MR214" s="7"/>
      <c r="MS214" s="7"/>
      <c r="MT214" s="7"/>
      <c r="MU214" s="7"/>
      <c r="MV214" s="7"/>
      <c r="MW214" s="7"/>
      <c r="MX214" s="7"/>
      <c r="MY214" s="7"/>
      <c r="MZ214" s="7"/>
      <c r="NA214" s="7"/>
      <c r="NB214" s="7"/>
      <c r="NC214" s="7"/>
      <c r="ND214" s="7"/>
      <c r="NE214" s="7"/>
      <c r="NF214" s="7"/>
      <c r="NG214" s="7"/>
      <c r="NH214" s="7"/>
      <c r="NI214" s="7"/>
      <c r="NJ214" s="7"/>
      <c r="NK214" s="7"/>
      <c r="NL214" s="7"/>
      <c r="NM214" s="7"/>
      <c r="NN214" s="7"/>
      <c r="NO214" s="7"/>
      <c r="NP214" s="7"/>
      <c r="NQ214" s="7"/>
      <c r="NR214" s="7"/>
      <c r="NS214" s="7"/>
      <c r="NT214" s="7"/>
      <c r="NU214" s="7"/>
      <c r="NV214" s="7"/>
      <c r="NW214" s="7"/>
      <c r="NX214" s="7"/>
      <c r="NY214" s="7"/>
      <c r="NZ214" s="7"/>
      <c r="OA214" s="7"/>
      <c r="OB214" s="7"/>
      <c r="OC214" s="7"/>
      <c r="OD214" s="7"/>
      <c r="OE214" s="7"/>
      <c r="OF214" s="7"/>
      <c r="OG214" s="7"/>
      <c r="OH214" s="7"/>
      <c r="OI214" s="7"/>
      <c r="OJ214" s="7"/>
      <c r="OK214" s="7"/>
      <c r="OL214" s="7"/>
      <c r="OM214" s="7"/>
      <c r="ON214" s="7"/>
      <c r="OO214" s="7"/>
      <c r="OP214" s="7"/>
      <c r="OQ214" s="7"/>
      <c r="OR214" s="7"/>
      <c r="OS214" s="7"/>
      <c r="OT214" s="7"/>
      <c r="OU214" s="7"/>
      <c r="OV214" s="7"/>
      <c r="OW214" s="7"/>
      <c r="OX214" s="7"/>
      <c r="OY214" s="7"/>
      <c r="OZ214" s="7"/>
      <c r="PA214" s="7"/>
      <c r="PB214" s="7"/>
      <c r="PC214" s="7"/>
      <c r="PD214" s="7"/>
      <c r="PE214" s="7"/>
      <c r="PF214" s="7"/>
      <c r="PG214" s="7"/>
      <c r="PH214" s="7"/>
      <c r="PI214" s="7"/>
      <c r="PJ214" s="7"/>
      <c r="PK214" s="7"/>
      <c r="PL214" s="7"/>
      <c r="PM214" s="7"/>
      <c r="PN214" s="7"/>
      <c r="PO214" s="7"/>
      <c r="PP214" s="7"/>
      <c r="PQ214" s="7"/>
      <c r="PR214" s="7"/>
      <c r="PS214" s="7"/>
      <c r="PT214" s="7"/>
      <c r="PU214" s="7"/>
      <c r="PV214" s="7"/>
      <c r="PW214" s="7"/>
      <c r="PX214" s="7"/>
      <c r="PY214" s="7"/>
      <c r="PZ214" s="7"/>
      <c r="QA214" s="7"/>
      <c r="QB214" s="7"/>
      <c r="QC214" s="7"/>
      <c r="QD214" s="7"/>
      <c r="QE214" s="7"/>
      <c r="QF214" s="7"/>
      <c r="QG214" s="7"/>
      <c r="QH214" s="7"/>
      <c r="QI214" s="7"/>
      <c r="QJ214" s="7"/>
      <c r="QK214" s="7"/>
      <c r="QL214" s="7"/>
      <c r="QM214" s="7"/>
      <c r="QN214" s="7"/>
      <c r="QO214" s="7"/>
      <c r="QP214" s="7"/>
      <c r="QQ214" s="7"/>
      <c r="QR214" s="7"/>
      <c r="QS214" s="7"/>
      <c r="QT214" s="7"/>
      <c r="QU214" s="7"/>
      <c r="QV214" s="7"/>
      <c r="QW214" s="7"/>
      <c r="QX214" s="7"/>
      <c r="QY214" s="7"/>
      <c r="QZ214" s="7"/>
      <c r="RA214" s="7"/>
      <c r="RB214" s="7"/>
      <c r="RC214" s="7"/>
      <c r="RD214" s="7"/>
      <c r="RE214" s="7"/>
      <c r="RF214" s="7"/>
      <c r="RG214" s="7"/>
      <c r="RH214" s="7"/>
      <c r="RI214" s="7"/>
      <c r="RJ214" s="7"/>
      <c r="RK214" s="7"/>
      <c r="RL214" s="7"/>
      <c r="RM214" s="7"/>
      <c r="RN214" s="7"/>
      <c r="RO214" s="7"/>
      <c r="RP214" s="7"/>
      <c r="RQ214" s="7"/>
      <c r="RR214" s="7"/>
      <c r="RS214" s="7"/>
      <c r="RT214" s="7"/>
      <c r="RU214" s="7"/>
      <c r="RV214" s="7"/>
      <c r="RW214" s="7"/>
      <c r="RX214" s="7"/>
      <c r="RY214" s="7"/>
      <c r="RZ214" s="7"/>
      <c r="SA214" s="7"/>
      <c r="SB214" s="7"/>
      <c r="SC214" s="7"/>
      <c r="SD214" s="7"/>
      <c r="SE214" s="7"/>
      <c r="SF214" s="7"/>
      <c r="SG214" s="7"/>
      <c r="SH214" s="7"/>
      <c r="SI214" s="7"/>
      <c r="SJ214" s="7"/>
      <c r="SK214" s="7"/>
      <c r="SL214" s="7"/>
      <c r="SM214" s="7"/>
      <c r="SN214" s="7"/>
      <c r="SO214" s="7"/>
      <c r="SP214" s="7"/>
      <c r="SQ214" s="7"/>
      <c r="SR214" s="7"/>
      <c r="SS214" s="7"/>
      <c r="ST214" s="7"/>
      <c r="SU214" s="7"/>
      <c r="SV214" s="7"/>
      <c r="SW214" s="7"/>
      <c r="SX214" s="7"/>
      <c r="SY214" s="7"/>
      <c r="SZ214" s="7"/>
      <c r="TA214" s="7"/>
      <c r="TB214" s="7"/>
      <c r="TC214" s="7"/>
      <c r="TD214" s="7"/>
      <c r="TE214" s="7"/>
      <c r="TF214" s="7"/>
      <c r="TG214" s="7"/>
      <c r="TH214" s="7"/>
      <c r="TI214" s="7"/>
      <c r="TJ214" s="7"/>
      <c r="TK214" s="7"/>
      <c r="TL214" s="7"/>
      <c r="TM214" s="7"/>
      <c r="TN214" s="7"/>
      <c r="TO214" s="7"/>
      <c r="TP214" s="7"/>
      <c r="TQ214" s="7"/>
      <c r="TR214" s="7"/>
      <c r="TS214" s="7"/>
      <c r="TT214" s="7"/>
      <c r="TU214" s="7"/>
      <c r="TV214" s="7"/>
      <c r="TW214" s="7"/>
      <c r="TX214" s="7"/>
      <c r="TY214" s="7"/>
      <c r="TZ214" s="7"/>
      <c r="UA214" s="7"/>
      <c r="UB214" s="7"/>
      <c r="UC214" s="7"/>
      <c r="UD214" s="7"/>
      <c r="UE214" s="7"/>
      <c r="UF214" s="7"/>
      <c r="UG214" s="7"/>
      <c r="UH214" s="7"/>
      <c r="UI214" s="7"/>
      <c r="UJ214" s="7"/>
      <c r="UK214" s="7"/>
      <c r="UL214" s="7"/>
      <c r="UM214" s="7"/>
      <c r="UN214" s="7"/>
      <c r="UO214" s="7"/>
      <c r="UP214" s="7"/>
      <c r="UQ214" s="7"/>
      <c r="UR214" s="7"/>
      <c r="US214" s="7"/>
      <c r="UT214" s="7"/>
      <c r="UU214" s="7"/>
      <c r="UV214" s="7"/>
      <c r="UW214" s="7"/>
      <c r="UX214" s="7"/>
      <c r="UY214" s="7"/>
      <c r="UZ214" s="7"/>
      <c r="VA214" s="7"/>
      <c r="VB214" s="7"/>
      <c r="VC214" s="7"/>
      <c r="VD214" s="7"/>
      <c r="VE214" s="7"/>
      <c r="VF214" s="7"/>
      <c r="VG214" s="7"/>
      <c r="VH214" s="7"/>
      <c r="VI214" s="7"/>
      <c r="VJ214" s="7"/>
      <c r="VK214" s="7"/>
      <c r="VL214" s="7"/>
      <c r="VM214" s="7"/>
      <c r="VN214" s="7"/>
      <c r="VO214" s="7"/>
      <c r="VP214" s="7"/>
      <c r="VQ214" s="7"/>
      <c r="VR214" s="7"/>
      <c r="VS214" s="7"/>
      <c r="VT214" s="7"/>
      <c r="VU214" s="7"/>
      <c r="VV214" s="7"/>
      <c r="VW214" s="7"/>
      <c r="VX214" s="7"/>
      <c r="VY214" s="7"/>
      <c r="VZ214" s="7"/>
      <c r="WA214" s="7"/>
      <c r="WB214" s="7"/>
      <c r="WC214" s="7"/>
      <c r="WD214" s="7"/>
      <c r="WE214" s="7"/>
      <c r="WF214" s="7"/>
      <c r="WG214" s="7"/>
      <c r="WH214" s="7"/>
      <c r="WI214" s="7"/>
      <c r="WJ214" s="7"/>
      <c r="WK214" s="7"/>
      <c r="WL214" s="7"/>
      <c r="WM214" s="7"/>
      <c r="WN214" s="7"/>
      <c r="WO214" s="7"/>
      <c r="WP214" s="7"/>
      <c r="WQ214" s="7"/>
      <c r="WR214" s="7"/>
      <c r="WS214" s="7"/>
      <c r="WT214" s="7"/>
      <c r="WU214" s="7"/>
      <c r="WV214" s="7"/>
      <c r="WW214" s="7"/>
      <c r="WX214" s="7"/>
      <c r="WY214" s="7"/>
      <c r="WZ214" s="7"/>
      <c r="XA214" s="7"/>
      <c r="XB214" s="7"/>
      <c r="XC214" s="7"/>
      <c r="XD214" s="7"/>
      <c r="XE214" s="7"/>
      <c r="XF214" s="7"/>
      <c r="XG214" s="7"/>
      <c r="XH214" s="7"/>
      <c r="XI214" s="7"/>
      <c r="XJ214" s="7"/>
      <c r="XK214" s="7"/>
      <c r="XL214" s="7"/>
      <c r="XM214" s="7"/>
      <c r="XN214" s="7"/>
      <c r="XO214" s="7"/>
      <c r="XP214" s="7"/>
      <c r="XQ214" s="7"/>
      <c r="XR214" s="7"/>
      <c r="XS214" s="7"/>
      <c r="XT214" s="7"/>
      <c r="XU214" s="7"/>
      <c r="XV214" s="7"/>
      <c r="XW214" s="7"/>
      <c r="XX214" s="7"/>
      <c r="XY214" s="7"/>
      <c r="XZ214" s="7"/>
      <c r="YA214" s="7"/>
      <c r="YB214" s="7"/>
      <c r="YC214" s="7"/>
      <c r="YD214" s="7"/>
      <c r="YE214" s="7"/>
      <c r="YF214" s="7"/>
      <c r="YG214" s="7"/>
      <c r="YH214" s="7"/>
      <c r="YI214" s="7"/>
      <c r="YJ214" s="7"/>
      <c r="YK214" s="7"/>
      <c r="YL214" s="7"/>
      <c r="YM214" s="7"/>
      <c r="YN214" s="7"/>
      <c r="YO214" s="7"/>
      <c r="YP214" s="7"/>
      <c r="YQ214" s="7"/>
      <c r="YR214" s="7"/>
      <c r="YS214" s="7"/>
      <c r="YT214" s="7"/>
      <c r="YU214" s="7"/>
      <c r="YV214" s="7"/>
      <c r="YW214" s="7"/>
      <c r="YX214" s="7"/>
      <c r="YY214" s="7"/>
      <c r="YZ214" s="7"/>
      <c r="ZA214" s="7"/>
      <c r="ZB214" s="7"/>
      <c r="ZC214" s="7"/>
      <c r="ZD214" s="7"/>
      <c r="ZE214" s="7"/>
      <c r="ZF214" s="7"/>
      <c r="ZG214" s="7"/>
      <c r="ZH214" s="7"/>
      <c r="ZI214" s="7"/>
      <c r="ZJ214" s="7"/>
      <c r="ZK214" s="7"/>
      <c r="ZL214" s="7"/>
      <c r="ZM214" s="7"/>
      <c r="ZN214" s="7"/>
      <c r="ZO214" s="7"/>
      <c r="ZP214" s="7"/>
      <c r="ZQ214" s="7"/>
      <c r="ZR214" s="7"/>
      <c r="ZS214" s="7"/>
      <c r="ZT214" s="7"/>
      <c r="ZU214" s="7"/>
      <c r="ZV214" s="7"/>
      <c r="ZW214" s="7"/>
      <c r="ZX214" s="7"/>
      <c r="ZY214" s="7"/>
      <c r="ZZ214" s="7"/>
      <c r="AAA214" s="7"/>
      <c r="AAB214" s="7"/>
      <c r="AAC214" s="7"/>
      <c r="AAD214" s="7"/>
      <c r="AAE214" s="7"/>
      <c r="AAF214" s="7"/>
      <c r="AAG214" s="7"/>
      <c r="AAH214" s="7"/>
      <c r="AAI214" s="7"/>
      <c r="AAJ214" s="7"/>
      <c r="AAK214" s="7"/>
      <c r="AAL214" s="7"/>
      <c r="AAM214" s="7"/>
      <c r="AAN214" s="7"/>
      <c r="AAO214" s="7"/>
      <c r="AAP214" s="7"/>
      <c r="AAQ214" s="7"/>
      <c r="AAR214" s="7"/>
      <c r="AAS214" s="7"/>
      <c r="AAT214" s="7"/>
      <c r="AAU214" s="7"/>
      <c r="AAV214" s="7"/>
      <c r="AAW214" s="7"/>
      <c r="AAX214" s="7"/>
      <c r="AAY214" s="7"/>
      <c r="AAZ214" s="7"/>
      <c r="ABA214" s="7"/>
      <c r="ABB214" s="7"/>
      <c r="ABC214" s="7"/>
      <c r="ABD214" s="7"/>
      <c r="ABE214" s="7"/>
      <c r="ABF214" s="7"/>
      <c r="ABG214" s="7"/>
      <c r="ABH214" s="7"/>
      <c r="ABI214" s="7"/>
      <c r="ABJ214" s="7"/>
      <c r="ABK214" s="7"/>
      <c r="ABL214" s="7"/>
      <c r="ABM214" s="7"/>
      <c r="ABN214" s="7"/>
      <c r="ABO214" s="7"/>
      <c r="ABP214" s="7"/>
      <c r="ABQ214" s="7"/>
      <c r="ABR214" s="7"/>
      <c r="ABS214" s="7"/>
      <c r="ABT214" s="7"/>
      <c r="ABU214" s="7"/>
      <c r="ABV214" s="7"/>
      <c r="ABW214" s="7"/>
      <c r="ABX214" s="7"/>
      <c r="ABY214" s="7"/>
      <c r="ABZ214" s="7"/>
      <c r="ACA214" s="7"/>
      <c r="ACB214" s="7"/>
      <c r="ACC214" s="7"/>
      <c r="ACD214" s="7"/>
      <c r="ACE214" s="7"/>
      <c r="ACF214" s="7"/>
      <c r="ACG214" s="7"/>
      <c r="ACH214" s="7"/>
      <c r="ACI214" s="7"/>
      <c r="ACJ214" s="7"/>
      <c r="ACK214" s="7"/>
      <c r="ACL214" s="7"/>
      <c r="ACM214" s="7"/>
      <c r="ACN214" s="7"/>
      <c r="ACO214" s="7"/>
      <c r="ACP214" s="7"/>
      <c r="ACQ214" s="7"/>
      <c r="ACR214" s="7"/>
      <c r="ACS214" s="7"/>
      <c r="ACT214" s="7"/>
      <c r="ACU214" s="7"/>
      <c r="ACV214" s="7"/>
      <c r="ACW214" s="7"/>
      <c r="ACX214" s="7"/>
      <c r="ACY214" s="7"/>
      <c r="ACZ214" s="7"/>
      <c r="ADA214" s="7"/>
      <c r="ADB214" s="7"/>
      <c r="ADC214" s="7"/>
      <c r="ADD214" s="7"/>
      <c r="ADE214" s="7"/>
      <c r="ADF214" s="7"/>
      <c r="ADG214" s="7"/>
      <c r="ADH214" s="7"/>
      <c r="ADI214" s="7"/>
      <c r="ADJ214" s="7"/>
      <c r="ADK214" s="7"/>
      <c r="ADL214" s="7"/>
      <c r="ADM214" s="7"/>
      <c r="ADN214" s="7"/>
      <c r="ADO214" s="7"/>
      <c r="ADP214" s="7"/>
      <c r="ADQ214" s="7"/>
      <c r="ADR214" s="7"/>
      <c r="ADS214" s="7"/>
      <c r="ADT214" s="7"/>
      <c r="ADU214" s="7"/>
      <c r="ADV214" s="7"/>
      <c r="ADW214" s="7"/>
      <c r="ADX214" s="7"/>
      <c r="ADY214" s="7"/>
      <c r="ADZ214" s="7"/>
      <c r="AEA214" s="7"/>
      <c r="AEB214" s="7"/>
      <c r="AEC214" s="7"/>
      <c r="AED214" s="7"/>
      <c r="AEE214" s="7"/>
      <c r="AEF214" s="7"/>
      <c r="AEG214" s="7"/>
      <c r="AEH214" s="7"/>
      <c r="AEI214" s="7"/>
      <c r="AEJ214" s="7"/>
      <c r="AEK214" s="7"/>
      <c r="AEL214" s="7"/>
      <c r="AEM214" s="7"/>
      <c r="AEN214" s="7"/>
      <c r="AEO214" s="7"/>
      <c r="AEP214" s="7"/>
      <c r="AEQ214" s="7"/>
      <c r="AER214" s="7"/>
      <c r="AES214" s="7"/>
      <c r="AET214" s="7"/>
      <c r="AEU214" s="7"/>
      <c r="AEV214" s="7"/>
      <c r="AEW214" s="7"/>
      <c r="AEX214" s="7"/>
      <c r="AEY214" s="7"/>
      <c r="AEZ214" s="7"/>
      <c r="AFA214" s="7"/>
      <c r="AFB214" s="7"/>
      <c r="AFC214" s="7"/>
      <c r="AFD214" s="7"/>
      <c r="AFE214" s="7"/>
      <c r="AFF214" s="7"/>
      <c r="AFG214" s="7"/>
      <c r="AFH214" s="7"/>
      <c r="AFI214" s="7"/>
      <c r="AFJ214" s="7"/>
      <c r="AFK214" s="7"/>
      <c r="AFL214" s="7"/>
      <c r="AFM214" s="7"/>
      <c r="AFN214" s="7"/>
      <c r="AFO214" s="7"/>
      <c r="AFP214" s="7"/>
      <c r="AFQ214" s="7"/>
      <c r="AFR214" s="7"/>
      <c r="AFS214" s="7"/>
      <c r="AFT214" s="7"/>
      <c r="AFU214" s="7"/>
      <c r="AFV214" s="7"/>
      <c r="AFW214" s="7"/>
      <c r="AFX214" s="7"/>
      <c r="AFY214" s="7"/>
      <c r="AFZ214" s="7"/>
      <c r="AGA214" s="7"/>
      <c r="AGB214" s="7"/>
      <c r="AGC214" s="7"/>
      <c r="AGD214" s="7"/>
      <c r="AGE214" s="7"/>
      <c r="AGF214" s="7"/>
      <c r="AGG214" s="7"/>
      <c r="AGH214" s="7"/>
      <c r="AGI214" s="7"/>
      <c r="AGJ214" s="7"/>
      <c r="AGK214" s="7"/>
      <c r="AGL214" s="7"/>
      <c r="AGM214" s="7"/>
      <c r="AGN214" s="7"/>
      <c r="AGO214" s="7"/>
      <c r="AGP214" s="7"/>
      <c r="AGQ214" s="7"/>
      <c r="AGR214" s="7"/>
      <c r="AGS214" s="7"/>
      <c r="AGT214" s="7"/>
      <c r="AGU214" s="7"/>
      <c r="AGV214" s="7"/>
      <c r="AGW214" s="7"/>
      <c r="AGX214" s="7"/>
      <c r="AGY214" s="7"/>
      <c r="AGZ214" s="7"/>
      <c r="AHA214" s="7"/>
      <c r="AHB214" s="7"/>
      <c r="AHC214" s="7"/>
      <c r="AHD214" s="7"/>
      <c r="AHE214" s="7"/>
      <c r="AHF214" s="7"/>
      <c r="AHG214" s="7"/>
      <c r="AHH214" s="7"/>
      <c r="AHI214" s="7"/>
      <c r="AHJ214" s="7"/>
      <c r="AHK214" s="7"/>
      <c r="AHL214" s="7"/>
      <c r="AHM214" s="7"/>
      <c r="AHN214" s="7"/>
      <c r="AHO214" s="7"/>
      <c r="AHP214" s="7"/>
      <c r="AHQ214" s="7"/>
      <c r="AHR214" s="7"/>
      <c r="AHS214" s="7"/>
      <c r="AHT214" s="7"/>
      <c r="AHU214" s="7"/>
      <c r="AHV214" s="7"/>
      <c r="AHW214" s="7"/>
      <c r="AHX214" s="7"/>
      <c r="AHY214" s="7"/>
      <c r="AHZ214" s="7"/>
      <c r="AIA214" s="7"/>
      <c r="AIB214" s="7"/>
      <c r="AIC214" s="7"/>
      <c r="AID214" s="7"/>
      <c r="AIE214" s="7"/>
      <c r="AIF214" s="7"/>
      <c r="AIG214" s="7"/>
      <c r="AIH214" s="7"/>
      <c r="AII214" s="7"/>
      <c r="AIJ214" s="7"/>
      <c r="AIK214" s="7"/>
      <c r="AIL214" s="7"/>
      <c r="AIM214" s="7"/>
      <c r="AIN214" s="7"/>
      <c r="AIO214" s="7"/>
      <c r="AIP214" s="7"/>
      <c r="AIQ214" s="7"/>
      <c r="AIR214" s="7"/>
      <c r="AIS214" s="7"/>
      <c r="AIT214" s="7"/>
      <c r="AIU214" s="7"/>
      <c r="AIV214" s="7"/>
      <c r="AIW214" s="7"/>
      <c r="AIX214" s="7"/>
      <c r="AIY214" s="7"/>
      <c r="AIZ214" s="7"/>
      <c r="AJA214" s="7"/>
      <c r="AJB214" s="7"/>
      <c r="AJC214" s="7"/>
      <c r="AJD214" s="7"/>
      <c r="AJE214" s="7"/>
      <c r="AJF214" s="7"/>
      <c r="AJG214" s="7"/>
      <c r="AJH214" s="7"/>
      <c r="AJI214" s="7"/>
      <c r="AJJ214" s="7"/>
      <c r="AJK214" s="7"/>
      <c r="AJL214" s="7"/>
      <c r="AJM214" s="7"/>
      <c r="AJN214" s="7"/>
      <c r="AJO214" s="7"/>
      <c r="AJP214" s="7"/>
      <c r="AJQ214" s="7"/>
      <c r="AJR214" s="7"/>
      <c r="AJS214" s="7"/>
      <c r="AJT214" s="7"/>
      <c r="AJU214" s="7"/>
      <c r="AJV214" s="7"/>
      <c r="AJW214" s="7"/>
      <c r="AJX214" s="7"/>
      <c r="AJY214" s="7"/>
      <c r="AJZ214" s="7"/>
      <c r="AKA214" s="7"/>
      <c r="AKB214" s="7"/>
      <c r="AKC214" s="7"/>
      <c r="AKD214" s="7"/>
      <c r="AKE214" s="7"/>
      <c r="AKF214" s="7"/>
      <c r="AKG214" s="7"/>
      <c r="AKH214" s="7"/>
      <c r="AKI214" s="7"/>
      <c r="AKJ214" s="7"/>
      <c r="AKK214" s="7"/>
      <c r="AKL214" s="7"/>
      <c r="AKM214" s="7"/>
      <c r="AKN214" s="7"/>
      <c r="AKO214" s="7"/>
      <c r="AKP214" s="7"/>
      <c r="AKQ214" s="7"/>
      <c r="AKR214" s="7"/>
      <c r="AKS214" s="7"/>
      <c r="AKT214" s="7"/>
      <c r="AKU214" s="7"/>
      <c r="AKV214" s="7"/>
      <c r="AKW214" s="7"/>
      <c r="AKX214" s="7"/>
      <c r="AKY214" s="7"/>
      <c r="AKZ214" s="7"/>
      <c r="ALA214" s="7"/>
      <c r="ALB214" s="7"/>
      <c r="ALC214" s="7"/>
      <c r="ALD214" s="7"/>
      <c r="ALE214" s="7"/>
      <c r="ALF214" s="7"/>
      <c r="ALG214" s="7"/>
      <c r="ALH214" s="7"/>
      <c r="ALI214" s="7"/>
      <c r="ALJ214" s="7"/>
      <c r="ALK214" s="7"/>
      <c r="ALL214" s="7"/>
      <c r="ALM214" s="7"/>
      <c r="ALN214" s="7"/>
      <c r="ALO214" s="7"/>
      <c r="ALP214" s="7"/>
      <c r="ALQ214" s="7"/>
      <c r="ALR214" s="7"/>
      <c r="ALS214" s="7"/>
      <c r="ALT214" s="7"/>
      <c r="ALU214" s="7"/>
      <c r="ALV214" s="7"/>
      <c r="ALW214" s="7"/>
      <c r="ALX214" s="7"/>
      <c r="ALY214" s="7"/>
      <c r="ALZ214" s="7"/>
      <c r="AMA214" s="7"/>
      <c r="AMB214" s="7"/>
      <c r="AMC214" s="7"/>
      <c r="AMD214" s="7"/>
    </row>
    <row r="215" spans="1:1018" s="6" customFormat="1" ht="12.75" x14ac:dyDescent="0.2">
      <c r="A215" s="46" t="s">
        <v>135</v>
      </c>
      <c r="B215" s="5" t="s">
        <v>147</v>
      </c>
      <c r="C215" s="4">
        <v>0.19600000000000001</v>
      </c>
      <c r="D215" s="4">
        <v>0.52600000000000002</v>
      </c>
      <c r="E215" s="5" t="s">
        <v>148</v>
      </c>
      <c r="F215" s="4">
        <f>1.337-0.04-0.122-0.333-0.202-0.061-0.08-0.04-0.052-0.12-0.049-0.055-0.08-0.021-0.001-0.01</f>
        <v>7.0999999999999994E-2</v>
      </c>
      <c r="G215" s="47" t="s">
        <v>10</v>
      </c>
      <c r="H215" s="48"/>
      <c r="I215" s="48"/>
    </row>
    <row r="216" spans="1:1018" s="6" customFormat="1" ht="12.75" x14ac:dyDescent="0.2">
      <c r="A216" s="46" t="s">
        <v>135</v>
      </c>
      <c r="B216" s="5" t="s">
        <v>32</v>
      </c>
      <c r="C216" s="4">
        <v>0.254</v>
      </c>
      <c r="D216" s="4">
        <v>0.42399999999999999</v>
      </c>
      <c r="E216" s="5" t="s">
        <v>260</v>
      </c>
      <c r="F216" s="4">
        <f>1.313-1.07-0.1-0.06</f>
        <v>8.2999999999999879E-2</v>
      </c>
      <c r="G216" s="47" t="s">
        <v>10</v>
      </c>
      <c r="H216" s="48"/>
      <c r="I216" s="48"/>
    </row>
    <row r="217" spans="1:1018" s="6" customFormat="1" ht="12.75" x14ac:dyDescent="0.2">
      <c r="A217" s="46" t="s">
        <v>135</v>
      </c>
      <c r="B217" s="5" t="s">
        <v>147</v>
      </c>
      <c r="C217" s="4">
        <v>3.04</v>
      </c>
      <c r="D217" s="4">
        <v>3.46</v>
      </c>
      <c r="E217" s="5" t="s">
        <v>287</v>
      </c>
      <c r="F217" s="4">
        <f>1.318-0.054</f>
        <v>1.264</v>
      </c>
      <c r="G217" s="47" t="s">
        <v>10</v>
      </c>
      <c r="H217" s="48"/>
      <c r="I217" s="48"/>
    </row>
    <row r="218" spans="1:1018" ht="14.25" customHeight="1" x14ac:dyDescent="0.25">
      <c r="A218" s="8" t="s">
        <v>136</v>
      </c>
      <c r="B218" s="9" t="s">
        <v>32</v>
      </c>
      <c r="C218" s="10">
        <v>0.58399999999999996</v>
      </c>
      <c r="D218" s="10">
        <v>0.74399999999999999</v>
      </c>
      <c r="E218" s="9" t="s">
        <v>197</v>
      </c>
      <c r="F218" s="10">
        <f>0.715-0.251-0.284</f>
        <v>0.18</v>
      </c>
      <c r="G218" s="47" t="s">
        <v>10</v>
      </c>
    </row>
    <row r="219" spans="1:1018" x14ac:dyDescent="0.25">
      <c r="A219" s="8" t="s">
        <v>137</v>
      </c>
      <c r="B219" s="9" t="s">
        <v>140</v>
      </c>
      <c r="C219" s="10">
        <v>1.776</v>
      </c>
      <c r="D219" s="10">
        <v>2.3759999999999999</v>
      </c>
      <c r="E219" s="9" t="s">
        <v>192</v>
      </c>
      <c r="F219" s="10">
        <f>0.703-0.08-0.028-0.11-0.065-0.018</f>
        <v>0.40199999999999997</v>
      </c>
      <c r="G219" s="47" t="s">
        <v>10</v>
      </c>
    </row>
    <row r="220" spans="1:1018" x14ac:dyDescent="0.25">
      <c r="A220" s="37" t="s">
        <v>138</v>
      </c>
      <c r="B220" s="49" t="s">
        <v>305</v>
      </c>
      <c r="C220" s="50">
        <v>3.06</v>
      </c>
      <c r="D220" s="50">
        <v>3.78</v>
      </c>
      <c r="E220" s="49" t="s">
        <v>261</v>
      </c>
      <c r="F220" s="50">
        <f>1.451-0.879</f>
        <v>0.57200000000000006</v>
      </c>
      <c r="G220" s="47" t="s">
        <v>10</v>
      </c>
    </row>
    <row r="221" spans="1:1018" x14ac:dyDescent="0.25">
      <c r="A221" s="37" t="s">
        <v>138</v>
      </c>
      <c r="B221" s="49" t="s">
        <v>305</v>
      </c>
      <c r="C221" s="50">
        <v>3.0449999999999999</v>
      </c>
      <c r="D221" s="50">
        <v>3.55</v>
      </c>
      <c r="E221" s="49" t="s">
        <v>262</v>
      </c>
      <c r="F221" s="50">
        <f>1.493-0.879</f>
        <v>0.6140000000000001</v>
      </c>
      <c r="G221" s="47" t="s">
        <v>10</v>
      </c>
    </row>
    <row r="222" spans="1:1018" x14ac:dyDescent="0.25">
      <c r="A222" s="37" t="s">
        <v>138</v>
      </c>
      <c r="B222" s="49" t="s">
        <v>305</v>
      </c>
      <c r="C222" s="50">
        <v>3.08</v>
      </c>
      <c r="D222" s="50">
        <v>3.585</v>
      </c>
      <c r="E222" s="49" t="s">
        <v>304</v>
      </c>
      <c r="F222" s="50">
        <f>1.519-0.879</f>
        <v>0.6399999999999999</v>
      </c>
      <c r="G222" s="47" t="s">
        <v>10</v>
      </c>
    </row>
    <row r="223" spans="1:1018" x14ac:dyDescent="0.25">
      <c r="A223" s="37" t="s">
        <v>158</v>
      </c>
      <c r="B223" s="5" t="s">
        <v>182</v>
      </c>
      <c r="C223" s="4">
        <v>1.615</v>
      </c>
      <c r="D223" s="4">
        <v>2.2850000000000001</v>
      </c>
      <c r="E223" s="5" t="s">
        <v>183</v>
      </c>
      <c r="F223" s="4">
        <v>0.504</v>
      </c>
      <c r="G223" s="47" t="s">
        <v>10</v>
      </c>
    </row>
    <row r="224" spans="1:1018" x14ac:dyDescent="0.25">
      <c r="A224" s="46" t="s">
        <v>306</v>
      </c>
      <c r="B224" s="5" t="s">
        <v>8</v>
      </c>
      <c r="C224" s="4">
        <v>7.0000000000000007E-2</v>
      </c>
      <c r="D224" s="4">
        <v>0.115</v>
      </c>
      <c r="E224" s="5" t="s">
        <v>139</v>
      </c>
      <c r="F224" s="4">
        <f>0.403-0.15-0.08-0.05-0.05</f>
        <v>7.2999999999999982E-2</v>
      </c>
      <c r="G224" s="63" t="s">
        <v>10</v>
      </c>
    </row>
    <row r="225" spans="1:7" x14ac:dyDescent="0.25">
      <c r="A225" s="46" t="s">
        <v>307</v>
      </c>
      <c r="B225" s="5" t="s">
        <v>18</v>
      </c>
      <c r="C225" s="4">
        <v>0.57499999999999996</v>
      </c>
      <c r="D225" s="4">
        <v>0.755</v>
      </c>
      <c r="E225" s="5" t="s">
        <v>141</v>
      </c>
      <c r="F225" s="4">
        <f>0.358-0.067-0.128-0.015</f>
        <v>0.14799999999999996</v>
      </c>
      <c r="G225" s="63" t="s">
        <v>10</v>
      </c>
    </row>
    <row r="226" spans="1:7" x14ac:dyDescent="0.25">
      <c r="A226" s="46" t="s">
        <v>307</v>
      </c>
      <c r="B226" s="5" t="s">
        <v>18</v>
      </c>
      <c r="C226" s="4">
        <v>1.35</v>
      </c>
      <c r="D226" s="4">
        <v>1.53</v>
      </c>
      <c r="E226" s="5" t="s">
        <v>142</v>
      </c>
      <c r="F226" s="4">
        <v>0.34499999999999997</v>
      </c>
      <c r="G226" s="63" t="s">
        <v>10</v>
      </c>
    </row>
  </sheetData>
  <mergeCells count="5">
    <mergeCell ref="A134:A135"/>
    <mergeCell ref="B134:B135"/>
    <mergeCell ref="C134:C135"/>
    <mergeCell ref="D134:D135"/>
    <mergeCell ref="E134:E135"/>
  </mergeCells>
  <pageMargins left="0.7" right="0.7" top="0.75" bottom="0.75" header="0.51180555555555496" footer="0.51180555555555496"/>
  <pageSetup paperSize="9" scale="10" firstPageNumber="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Абаева Елена Юрьевна</cp:lastModifiedBy>
  <cp:revision>182</cp:revision>
  <cp:lastPrinted>2023-09-19T10:49:06Z</cp:lastPrinted>
  <dcterms:created xsi:type="dcterms:W3CDTF">2015-06-05T18:19:00Z</dcterms:created>
  <dcterms:modified xsi:type="dcterms:W3CDTF">2024-07-03T11:10:49Z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518D72CBDF864D3EB1AC85B1C24C8502</vt:lpwstr>
  </property>
  <property fmtid="{D5CDD505-2E9C-101B-9397-08002B2CF9AE}" pid="9" name="KSOProductBuildVer">
    <vt:lpwstr>1049-12.2.0.13177</vt:lpwstr>
  </property>
</Properties>
</file>