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baeva\Desktop\"/>
    </mc:Choice>
  </mc:AlternateContent>
  <xr:revisionPtr revIDLastSave="0" documentId="8_{7F811256-CC1B-4881-A946-8A50682784F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definedNames>
    <definedName name="_xlnm._FilterDatabase" localSheetId="0">Лист1!$A$3:$G$213</definedName>
    <definedName name="округл">Лист1!#REF!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2" i="1" l="1"/>
  <c r="F221" i="1"/>
  <c r="F220" i="1"/>
  <c r="F208" i="1" l="1"/>
  <c r="F219" i="1"/>
  <c r="F206" i="1" l="1"/>
  <c r="F193" i="1"/>
  <c r="F18" i="1" l="1"/>
  <c r="F53" i="1"/>
  <c r="F166" i="1" l="1"/>
  <c r="F159" i="1" l="1"/>
  <c r="F141" i="1"/>
  <c r="F136" i="1"/>
  <c r="F26" i="1"/>
  <c r="F39" i="1"/>
  <c r="F182" i="1" l="1"/>
  <c r="F184" i="1"/>
  <c r="F181" i="1" l="1"/>
  <c r="F192" i="1" l="1"/>
  <c r="F40" i="1"/>
  <c r="F211" i="1" l="1"/>
  <c r="F190" i="1" l="1"/>
  <c r="F213" i="1" l="1"/>
  <c r="F183" i="1" l="1"/>
  <c r="F210" i="1" l="1"/>
  <c r="F157" i="1" l="1"/>
  <c r="F209" i="1" l="1"/>
  <c r="F187" i="1"/>
  <c r="F218" i="1"/>
  <c r="F217" i="1" l="1"/>
  <c r="F216" i="1" l="1"/>
  <c r="F214" i="1"/>
  <c r="F75" i="1" l="1"/>
  <c r="F36" i="1"/>
  <c r="F176" i="1" l="1"/>
  <c r="F189" i="1"/>
  <c r="F119" i="1" l="1"/>
  <c r="F203" i="1" l="1"/>
  <c r="F202" i="1"/>
  <c r="F80" i="1" l="1"/>
  <c r="F215" i="1"/>
  <c r="F127" i="1" l="1"/>
  <c r="F174" i="1" l="1"/>
  <c r="F89" i="1"/>
  <c r="F180" i="1" l="1"/>
  <c r="F200" i="1"/>
  <c r="F10" i="1" l="1"/>
  <c r="F51" i="1" l="1"/>
  <c r="F134" i="1"/>
  <c r="F135" i="1"/>
  <c r="F25" i="1" l="1"/>
  <c r="F58" i="1"/>
  <c r="F85" i="1"/>
  <c r="F84" i="1"/>
  <c r="F179" i="1" l="1"/>
  <c r="F175" i="1" l="1"/>
  <c r="F30" i="1" l="1"/>
  <c r="F199" i="1" l="1"/>
  <c r="F177" i="1" l="1"/>
  <c r="F37" i="1" l="1"/>
  <c r="F49" i="1" l="1"/>
  <c r="F50" i="1" l="1"/>
  <c r="F116" i="1" l="1"/>
  <c r="F163" i="1" l="1"/>
  <c r="F140" i="1" l="1"/>
  <c r="F137" i="1"/>
  <c r="F17" i="1" l="1"/>
  <c r="F73" i="1" l="1"/>
  <c r="F188" i="1" l="1"/>
  <c r="F109" i="1" l="1"/>
  <c r="F72" i="1" l="1"/>
  <c r="F155" i="1" l="1"/>
  <c r="F198" i="1" l="1"/>
  <c r="F169" i="1" l="1"/>
  <c r="F143" i="1" l="1"/>
  <c r="F13" i="1"/>
  <c r="F151" i="1" l="1"/>
  <c r="F9" i="1" l="1"/>
  <c r="F57" i="1"/>
  <c r="F6" i="1" l="1"/>
  <c r="F86" i="1" l="1"/>
  <c r="F170" i="1" l="1"/>
  <c r="F225" i="1" l="1"/>
  <c r="F164" i="1" l="1"/>
  <c r="F156" i="1" l="1"/>
  <c r="F4" i="1" l="1"/>
  <c r="F133" i="1" l="1"/>
  <c r="F42" i="1" l="1"/>
  <c r="F71" i="1"/>
  <c r="F224" i="1" l="1"/>
  <c r="F24" i="1" l="1"/>
  <c r="F115" i="1" l="1"/>
  <c r="F78" i="1" l="1"/>
  <c r="F154" i="1" l="1"/>
  <c r="F8" i="1" l="1"/>
  <c r="F12" i="1"/>
  <c r="F22" i="1"/>
  <c r="F23" i="1"/>
  <c r="F27" i="1"/>
  <c r="F28" i="1"/>
  <c r="F29" i="1"/>
  <c r="F33" i="1"/>
  <c r="F34" i="1"/>
  <c r="F35" i="1"/>
  <c r="F41" i="1"/>
  <c r="F48" i="1"/>
  <c r="F52" i="1"/>
  <c r="F56" i="1"/>
  <c r="F63" i="1"/>
  <c r="F64" i="1"/>
  <c r="F67" i="1"/>
  <c r="F68" i="1"/>
  <c r="F77" i="1"/>
  <c r="F83" i="1"/>
  <c r="F100" i="1"/>
  <c r="F103" i="1"/>
  <c r="F138" i="1"/>
  <c r="F142" i="1"/>
  <c r="F148" i="1"/>
  <c r="F162" i="1"/>
  <c r="F167" i="1"/>
  <c r="F168" i="1"/>
  <c r="F197" i="1" l="1"/>
  <c r="F204" i="1" l="1"/>
  <c r="F185" i="1" l="1"/>
</calcChain>
</file>

<file path=xl/sharedStrings.xml><?xml version="1.0" encoding="utf-8"?>
<sst xmlns="http://schemas.openxmlformats.org/spreadsheetml/2006/main" count="888" uniqueCount="308">
  <si>
    <t>Наименование</t>
  </si>
  <si>
    <t>ТипБараб.</t>
  </si>
  <si>
    <t>ВесНетто</t>
  </si>
  <si>
    <t>ВесБрутто</t>
  </si>
  <si>
    <t>Зав.Номер</t>
  </si>
  <si>
    <t>Длина, км</t>
  </si>
  <si>
    <t>Местонахождение</t>
  </si>
  <si>
    <t>Провод АС 35/6,2</t>
  </si>
  <si>
    <t>тип 8</t>
  </si>
  <si>
    <t>7ТТ-27</t>
  </si>
  <si>
    <t>Санкт-Петербург</t>
  </si>
  <si>
    <t>Провод АС 120/19</t>
  </si>
  <si>
    <t>7ТТ-1423</t>
  </si>
  <si>
    <t>тип 12</t>
  </si>
  <si>
    <t>СИП-2 3x16+1x25-0,6/1</t>
  </si>
  <si>
    <t>1СЧ 442*</t>
  </si>
  <si>
    <t>23СП 820</t>
  </si>
  <si>
    <t>СИП-2 3x25+1x35-0,6/1</t>
  </si>
  <si>
    <t>тип 14г</t>
  </si>
  <si>
    <t>1СТ 1979</t>
  </si>
  <si>
    <t>тип 16а</t>
  </si>
  <si>
    <t>22СТ 1118</t>
  </si>
  <si>
    <t>СИП-2 3x35+1x50-0,6/1</t>
  </si>
  <si>
    <t>22СЧ 152</t>
  </si>
  <si>
    <t>СИП-2 3x35+1x50+1x16-0,6/1</t>
  </si>
  <si>
    <t>22СТ 134</t>
  </si>
  <si>
    <t>СИП-2 3x50+1x50-0,6/1</t>
  </si>
  <si>
    <t>тип 10</t>
  </si>
  <si>
    <t>23СП 1447</t>
  </si>
  <si>
    <t>СИП-2 3x50+1x50+1x16-0,6/1</t>
  </si>
  <si>
    <t>1СТ 1276</t>
  </si>
  <si>
    <t>22СВ 887</t>
  </si>
  <si>
    <t>тип 14</t>
  </si>
  <si>
    <t>22СЧ 291</t>
  </si>
  <si>
    <t>СИП-2 3x50+1x70+1x16-0,6/1</t>
  </si>
  <si>
    <t>22СП 1663</t>
  </si>
  <si>
    <t>22СП 1649</t>
  </si>
  <si>
    <t>22СП 1695</t>
  </si>
  <si>
    <t>СИП-2 3x70+1x70-0,6/1</t>
  </si>
  <si>
    <t>СИП-2 3x70+1x70+1x16-0,6/1</t>
  </si>
  <si>
    <t>22СВ 307</t>
  </si>
  <si>
    <t>23СВ 843</t>
  </si>
  <si>
    <t>СИП-2 3x70+1x70+1x25-0,6/1</t>
  </si>
  <si>
    <t>22СТ 1971</t>
  </si>
  <si>
    <t>23СП 1482</t>
  </si>
  <si>
    <t>СИП-2 3x70+1x95-0,6/1</t>
  </si>
  <si>
    <t>1СТ 495</t>
  </si>
  <si>
    <t>23СВ 834</t>
  </si>
  <si>
    <t>СИП-2 3x70+1x95+1х16-0,6/1</t>
  </si>
  <si>
    <t>СИП-2 3х95+1х95-0,6/1</t>
  </si>
  <si>
    <t>23СВ 375</t>
  </si>
  <si>
    <t>23СВ 933</t>
  </si>
  <si>
    <t>СИП-2 3х95+1х70-0,6/1</t>
  </si>
  <si>
    <t>1СТ 551</t>
  </si>
  <si>
    <t>1СТ 555</t>
  </si>
  <si>
    <t>23СВ 912</t>
  </si>
  <si>
    <t>23СВ 871</t>
  </si>
  <si>
    <t>СИП-2 3x95+1x70+1x16-0,6/1</t>
  </si>
  <si>
    <t>22СП 1422</t>
  </si>
  <si>
    <t>22СВ 496</t>
  </si>
  <si>
    <t>СИП-2 3x95+1x95+1x16-0,6/1</t>
  </si>
  <si>
    <t>СИП-2 3x95+1x95+1x25-0,6/1</t>
  </si>
  <si>
    <t>22СЧ 025</t>
  </si>
  <si>
    <t>23СВ 874</t>
  </si>
  <si>
    <t>СИП-2 3x120+1x95-0,6/1</t>
  </si>
  <si>
    <t>1СЧ 573</t>
  </si>
  <si>
    <t>СИП-2 3x120+1x95+1x16-0,6/1</t>
  </si>
  <si>
    <t>СИП-2 3x120+1x95+1x25-0,6/1</t>
  </si>
  <si>
    <t>1СЧ 578</t>
  </si>
  <si>
    <t>23СВ 536</t>
  </si>
  <si>
    <t>СИП-3 1x35-20</t>
  </si>
  <si>
    <t>1СЧ 1355</t>
  </si>
  <si>
    <t>СИП-3 1x50-20</t>
  </si>
  <si>
    <t>СИП-3 1x70-20</t>
  </si>
  <si>
    <t>1СТ 1667</t>
  </si>
  <si>
    <t>СИП-3 1х95-20</t>
  </si>
  <si>
    <t>СИП-3 1x120-20</t>
  </si>
  <si>
    <t>СИП-4 2x16-0,6/1</t>
  </si>
  <si>
    <t>1СП 072</t>
  </si>
  <si>
    <t>1СП 079</t>
  </si>
  <si>
    <t>22СТ 1093</t>
  </si>
  <si>
    <t>тип 12а</t>
  </si>
  <si>
    <t>22СТ 1703</t>
  </si>
  <si>
    <t>22СТ 1864</t>
  </si>
  <si>
    <t>СИП-4 2x25-0,6/1</t>
  </si>
  <si>
    <t>тип 10а</t>
  </si>
  <si>
    <t>22СВ 895</t>
  </si>
  <si>
    <t>СИП-4 2x35-0,6/1</t>
  </si>
  <si>
    <t>СИП-4 4x16-0,6/1</t>
  </si>
  <si>
    <t>23СВ 972</t>
  </si>
  <si>
    <t>23СВ 971</t>
  </si>
  <si>
    <t>СИП-4 4x25-0,6/1</t>
  </si>
  <si>
    <t>23СВ 960</t>
  </si>
  <si>
    <t>СИП-4 4x35-0,6/1</t>
  </si>
  <si>
    <t>23СВ 991</t>
  </si>
  <si>
    <t>СИП-4 4x50-0,6/1</t>
  </si>
  <si>
    <t>22СВ 513</t>
  </si>
  <si>
    <t>22СВ 513**</t>
  </si>
  <si>
    <t>22СВ 513***</t>
  </si>
  <si>
    <t>22СВ 512*</t>
  </si>
  <si>
    <t>СИП-4 4x70-0,6/1</t>
  </si>
  <si>
    <t>22СВ 511</t>
  </si>
  <si>
    <t>СИП-4 4x95-0,6/1</t>
  </si>
  <si>
    <t>1СВ 711</t>
  </si>
  <si>
    <t>ВВГнг 3х10(ож)-1</t>
  </si>
  <si>
    <t>бухта</t>
  </si>
  <si>
    <t>7АП 836</t>
  </si>
  <si>
    <t>АПвБШп 4х10ок(N)-1</t>
  </si>
  <si>
    <t>АПвБШп 4х35мк(N)-1</t>
  </si>
  <si>
    <t>23Б3В 686</t>
  </si>
  <si>
    <t>тип 22а</t>
  </si>
  <si>
    <t>АПвБШп 4х70мс(N)-1</t>
  </si>
  <si>
    <t>22Б2Т 293</t>
  </si>
  <si>
    <t>АПвБШп 4х95мс(N)-1</t>
  </si>
  <si>
    <t>22АВ 588</t>
  </si>
  <si>
    <t>23АВ 1234</t>
  </si>
  <si>
    <t>АПвБШп 4х120мс(N)-1</t>
  </si>
  <si>
    <t>АПвБШп 4х150мс(N)-1</t>
  </si>
  <si>
    <t>АПвБШп 4х185мс(N)-1</t>
  </si>
  <si>
    <t>АПвБШп 4х240мс(N)-1</t>
  </si>
  <si>
    <t>0АТ 1069**</t>
  </si>
  <si>
    <t>1АВ 1257</t>
  </si>
  <si>
    <t>АПвБШп 4х300мс(N)-1</t>
  </si>
  <si>
    <t>АПвБШп 5х10ок(N,PE)-1</t>
  </si>
  <si>
    <t>АПвБШп 5х25мк(N,PE)-1</t>
  </si>
  <si>
    <t>23Б3П 254</t>
  </si>
  <si>
    <t>АПвБШп 5х35мк(N,PE)-1</t>
  </si>
  <si>
    <t>АПвБШп 5х50мс(N,PE)-1</t>
  </si>
  <si>
    <t>АПвБШп 5х70мс(N,PE)-1</t>
  </si>
  <si>
    <t>АПвБШп 5х95мс(N,PE)-1</t>
  </si>
  <si>
    <t>22АЧ 1140</t>
  </si>
  <si>
    <t>ПвВГнг(А)-LS 4х16мк(N)-1</t>
  </si>
  <si>
    <t>23Т3П 1183**</t>
  </si>
  <si>
    <t>ПвВГнг(А)-LS 4х25мк(N)-1</t>
  </si>
  <si>
    <t>ПвВГнг(А)-LS 4х35мк(N)-1</t>
  </si>
  <si>
    <t>ПвБШп 4х50мс(N)-1</t>
  </si>
  <si>
    <t>ПвБШп 4х70мс(N)-1</t>
  </si>
  <si>
    <t>ПвБШп 4х95мс(N)-1</t>
  </si>
  <si>
    <t>АПвПу2г 1х240мк/70-10</t>
  </si>
  <si>
    <t>1ВЧ 112</t>
  </si>
  <si>
    <t>тип 20а</t>
  </si>
  <si>
    <t>1АТ 1343</t>
  </si>
  <si>
    <t>1АТ 1342</t>
  </si>
  <si>
    <t>тип 14а</t>
  </si>
  <si>
    <t>23СТ 659</t>
  </si>
  <si>
    <t>23СТ 657</t>
  </si>
  <si>
    <t>23СТ 723</t>
  </si>
  <si>
    <t>тип 18а</t>
  </si>
  <si>
    <t>23Б2Т 654</t>
  </si>
  <si>
    <t>23ВТ 331</t>
  </si>
  <si>
    <t>23Б3Т 697</t>
  </si>
  <si>
    <t>23Т3Т 1059</t>
  </si>
  <si>
    <t>23ВТ 330</t>
  </si>
  <si>
    <t>23СТ 724</t>
  </si>
  <si>
    <t>23СТ 660</t>
  </si>
  <si>
    <t>23СТ 867</t>
  </si>
  <si>
    <t>23СТ 850</t>
  </si>
  <si>
    <t>23СТ 851</t>
  </si>
  <si>
    <t>АПв2ЭПгу-ТС 1х800-1</t>
  </si>
  <si>
    <t>23АТ 1255</t>
  </si>
  <si>
    <t>23СТ 1238</t>
  </si>
  <si>
    <t>23СТ 1242</t>
  </si>
  <si>
    <t>23СТ 1240</t>
  </si>
  <si>
    <t>23АЧ 361</t>
  </si>
  <si>
    <t>23СЧ 289</t>
  </si>
  <si>
    <t>23АЧ 745</t>
  </si>
  <si>
    <t>23АЧ 364</t>
  </si>
  <si>
    <t>23АЧ 365</t>
  </si>
  <si>
    <t>23АЧ 872</t>
  </si>
  <si>
    <t>23АЧ 862</t>
  </si>
  <si>
    <t>23АЧ 863</t>
  </si>
  <si>
    <t>23ВЧ 284</t>
  </si>
  <si>
    <t>23ВЧ 300</t>
  </si>
  <si>
    <t>23ВЧ 296</t>
  </si>
  <si>
    <t>23ВЧ 293</t>
  </si>
  <si>
    <t>23ВЧ 298</t>
  </si>
  <si>
    <t>23ВЧ 301</t>
  </si>
  <si>
    <t>23ВЧ 299</t>
  </si>
  <si>
    <t>23ВЧ 297</t>
  </si>
  <si>
    <t>Саранск</t>
  </si>
  <si>
    <t>23СП 792***</t>
  </si>
  <si>
    <t>23СП 792**</t>
  </si>
  <si>
    <t>тип 22ГОСТ</t>
  </si>
  <si>
    <t>23Б7Ч 545</t>
  </si>
  <si>
    <t>23СТ 992</t>
  </si>
  <si>
    <t>24АП 073</t>
  </si>
  <si>
    <t>24АП 074</t>
  </si>
  <si>
    <t>1СВ 1340</t>
  </si>
  <si>
    <t>22СЧ 397</t>
  </si>
  <si>
    <t>тип 18</t>
  </si>
  <si>
    <t>22АЧ 981</t>
  </si>
  <si>
    <t>24СП 423</t>
  </si>
  <si>
    <t>23Б2Ч 719</t>
  </si>
  <si>
    <t>24СП 650</t>
  </si>
  <si>
    <t>24АП 385</t>
  </si>
  <si>
    <t>24АП 389</t>
  </si>
  <si>
    <t>АПвБШп 5х120мс(N,PE)-1</t>
  </si>
  <si>
    <t>24АП 516</t>
  </si>
  <si>
    <t>24АП 721</t>
  </si>
  <si>
    <t>24АП 722</t>
  </si>
  <si>
    <t>24СП 1109</t>
  </si>
  <si>
    <t>24СП 1232</t>
  </si>
  <si>
    <t>24СП 1247</t>
  </si>
  <si>
    <t>24СП 1042</t>
  </si>
  <si>
    <t>24СП 1038</t>
  </si>
  <si>
    <t>24СП 1234</t>
  </si>
  <si>
    <t>24СП 1237</t>
  </si>
  <si>
    <t>1,1,98</t>
  </si>
  <si>
    <t>24СП 1238</t>
  </si>
  <si>
    <t>24СП 1051</t>
  </si>
  <si>
    <t>24СП 1057</t>
  </si>
  <si>
    <t>24СП 1083</t>
  </si>
  <si>
    <t>24СП 1099</t>
  </si>
  <si>
    <t>24СП 1098</t>
  </si>
  <si>
    <t>24СП 987</t>
  </si>
  <si>
    <t>24СП 1008</t>
  </si>
  <si>
    <t>24СП 1009</t>
  </si>
  <si>
    <t>24СП 1021</t>
  </si>
  <si>
    <t>24СП 1064</t>
  </si>
  <si>
    <t>24СП 1300</t>
  </si>
  <si>
    <t>24СП 1107</t>
  </si>
  <si>
    <t>24СП 1123</t>
  </si>
  <si>
    <t>24СП 1132</t>
  </si>
  <si>
    <t>24СП 1135</t>
  </si>
  <si>
    <t>24СП 1172</t>
  </si>
  <si>
    <t>24СП 1178</t>
  </si>
  <si>
    <t>24СП 1214</t>
  </si>
  <si>
    <t>24СП 1216</t>
  </si>
  <si>
    <t>24СП 1249</t>
  </si>
  <si>
    <t>24СП 1250</t>
  </si>
  <si>
    <t>24СП 1253</t>
  </si>
  <si>
    <t>24СП 1254</t>
  </si>
  <si>
    <t>24СП 1381</t>
  </si>
  <si>
    <t>24СП 1228</t>
  </si>
  <si>
    <t>24СП 1231</t>
  </si>
  <si>
    <t>24СП 1236</t>
  </si>
  <si>
    <t>24СП 1240</t>
  </si>
  <si>
    <t>24СП 1246</t>
  </si>
  <si>
    <t>24СП 1588</t>
  </si>
  <si>
    <t>24СП 1592</t>
  </si>
  <si>
    <t>24СП 1590</t>
  </si>
  <si>
    <t>24СП 1136</t>
  </si>
  <si>
    <t>24АП 824</t>
  </si>
  <si>
    <t>24СП 1608</t>
  </si>
  <si>
    <t>24СП 1613</t>
  </si>
  <si>
    <t>24АП 1004</t>
  </si>
  <si>
    <t>24СП 1596</t>
  </si>
  <si>
    <t>24СП 1595*</t>
  </si>
  <si>
    <t>24СП 1597</t>
  </si>
  <si>
    <t>24СП 1599</t>
  </si>
  <si>
    <t>24СП 1602</t>
  </si>
  <si>
    <t>24АВ 116</t>
  </si>
  <si>
    <t>24СП 1037</t>
  </si>
  <si>
    <t>24СП 1041</t>
  </si>
  <si>
    <t>24СП 1047</t>
  </si>
  <si>
    <t>24СП 1170</t>
  </si>
  <si>
    <t>24СП 1248</t>
  </si>
  <si>
    <t>24АП 825</t>
  </si>
  <si>
    <t>24АП 1130</t>
  </si>
  <si>
    <t>24АВ 038</t>
  </si>
  <si>
    <t>24АВ 403</t>
  </si>
  <si>
    <t>23ПЧ 1279</t>
  </si>
  <si>
    <t>23ПЧ 1265</t>
  </si>
  <si>
    <t>24СП 1674</t>
  </si>
  <si>
    <t>24СП 1673</t>
  </si>
  <si>
    <t>24СП 1676</t>
  </si>
  <si>
    <t>24СП 1675</t>
  </si>
  <si>
    <t>24АП 1165</t>
  </si>
  <si>
    <t>24АВ 108</t>
  </si>
  <si>
    <t>24АВ 115</t>
  </si>
  <si>
    <t>24ВВ 047</t>
  </si>
  <si>
    <t>24Б3В 153</t>
  </si>
  <si>
    <t>24АВ 518</t>
  </si>
  <si>
    <t>24СВ 622</t>
  </si>
  <si>
    <t>24СВ 637</t>
  </si>
  <si>
    <t>24АВ 500</t>
  </si>
  <si>
    <t>24РВ 381</t>
  </si>
  <si>
    <t>24СП 1204</t>
  </si>
  <si>
    <t>24АП 1166</t>
  </si>
  <si>
    <t>24СВ 639</t>
  </si>
  <si>
    <t>24СВ 638</t>
  </si>
  <si>
    <t>24ВВ 096</t>
  </si>
  <si>
    <t>24ВП 182</t>
  </si>
  <si>
    <t>24ВП 185</t>
  </si>
  <si>
    <t>23СТ 848</t>
  </si>
  <si>
    <t>24СП 1138</t>
  </si>
  <si>
    <t>24РВ 385</t>
  </si>
  <si>
    <t>24АВ 1143</t>
  </si>
  <si>
    <t>24СП 1140</t>
  </si>
  <si>
    <t>24СП 1287</t>
  </si>
  <si>
    <t>24СП 1672</t>
  </si>
  <si>
    <t>24ВП 183</t>
  </si>
  <si>
    <t>24ВП 184</t>
  </si>
  <si>
    <t>24СП 1682</t>
  </si>
  <si>
    <t>24СВ 664</t>
  </si>
  <si>
    <t>24СВ 1258</t>
  </si>
  <si>
    <t>24РВ 582</t>
  </si>
  <si>
    <t>24РВ 577</t>
  </si>
  <si>
    <t>24РВ 585</t>
  </si>
  <si>
    <t>24РВ 607</t>
  </si>
  <si>
    <t>24АВ 1132</t>
  </si>
  <si>
    <t>24АВ 1285</t>
  </si>
  <si>
    <t>24СВ 1630</t>
  </si>
  <si>
    <t>24СВ 1631</t>
  </si>
  <si>
    <t>23ПЧ 1270*</t>
  </si>
  <si>
    <t>Тип 18</t>
  </si>
  <si>
    <t>ПвВГнг(А)-LS 5х10ок(N,PE)-1</t>
  </si>
  <si>
    <t>ПБПнг(А)-HF 3x95мс(N,PE)-1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</si>
</sst>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\ ##0.00"/>
    <numFmt numFmtId="166" formatCode="dd\.mm\.yyyy"/>
  </numFmts>
  <fonts count="6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66">
    <xf numFmtId="0" fontId="0" fillId="0" borderId="0" xfId="0"/>
    <xf numFmtId="0" fontId="2" fillId="2" borderId="1" xfId="5" applyFont="1" applyFill="1" applyBorder="1" applyAlignment="1">
      <alignment horizontal="left" wrapText="1"/>
    </xf>
    <xf numFmtId="0" fontId="2" fillId="2" borderId="2" xfId="5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0" xfId="0" applyFont="1" applyFill="1"/>
    <xf numFmtId="0" fontId="1" fillId="2" borderId="0" xfId="0" applyFont="1" applyFill="1"/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2" fillId="2" borderId="1" xfId="5" applyFont="1" applyFill="1" applyBorder="1" applyAlignment="1">
      <alignment wrapText="1"/>
    </xf>
    <xf numFmtId="164" fontId="2" fillId="2" borderId="1" xfId="5" applyNumberFormat="1" applyFont="1" applyFill="1" applyBorder="1" applyAlignment="1">
      <alignment horizontal="center" wrapText="1"/>
    </xf>
    <xf numFmtId="0" fontId="2" fillId="2" borderId="1" xfId="5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center" wrapText="1"/>
    </xf>
    <xf numFmtId="0" fontId="2" fillId="2" borderId="1" xfId="2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center" vertical="top" wrapText="1"/>
    </xf>
    <xf numFmtId="164" fontId="2" fillId="2" borderId="1" xfId="2" applyNumberFormat="1" applyFont="1" applyFill="1" applyBorder="1" applyAlignment="1">
      <alignment horizontal="center" vertical="top" wrapText="1"/>
    </xf>
    <xf numFmtId="164" fontId="2" fillId="2" borderId="1" xfId="2" applyNumberFormat="1" applyFont="1" applyFill="1" applyBorder="1" applyAlignment="1">
      <alignment horizontal="center" vertical="top"/>
    </xf>
    <xf numFmtId="165" fontId="2" fillId="2" borderId="2" xfId="0" applyNumberFormat="1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 wrapText="1"/>
    </xf>
    <xf numFmtId="164" fontId="2" fillId="2" borderId="1" xfId="5" applyNumberFormat="1" applyFont="1" applyFill="1" applyBorder="1" applyAlignment="1">
      <alignment horizontal="center" vertical="center" wrapText="1"/>
    </xf>
    <xf numFmtId="0" fontId="2" fillId="2" borderId="1" xfId="5" applyFont="1" applyFill="1" applyBorder="1" applyAlignment="1">
      <alignment horizontal="center" vertical="center" wrapText="1"/>
    </xf>
    <xf numFmtId="0" fontId="2" fillId="2" borderId="2" xfId="0" applyFont="1" applyFill="1" applyBorder="1"/>
    <xf numFmtId="164" fontId="2" fillId="2" borderId="2" xfId="5" applyNumberFormat="1" applyFont="1" applyFill="1" applyBorder="1" applyAlignment="1">
      <alignment horizont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3" xfId="5" applyFont="1" applyFill="1" applyBorder="1" applyAlignment="1">
      <alignment horizontal="center" wrapText="1"/>
    </xf>
    <xf numFmtId="0" fontId="2" fillId="2" borderId="2" xfId="5" applyFont="1" applyFill="1" applyBorder="1" applyAlignment="1">
      <alignment vertical="center" wrapText="1"/>
    </xf>
    <xf numFmtId="0" fontId="2" fillId="2" borderId="2" xfId="5" applyFont="1" applyFill="1" applyBorder="1" applyAlignment="1">
      <alignment horizontal="center" vertical="center" wrapText="1"/>
    </xf>
    <xf numFmtId="0" fontId="2" fillId="2" borderId="3" xfId="5" applyFont="1" applyFill="1" applyBorder="1" applyAlignment="1">
      <alignment vertical="center" wrapText="1"/>
    </xf>
    <xf numFmtId="0" fontId="2" fillId="2" borderId="3" xfId="5" applyFont="1" applyFill="1" applyBorder="1" applyAlignment="1">
      <alignment horizontal="center" vertical="center" wrapText="1"/>
    </xf>
    <xf numFmtId="0" fontId="2" fillId="2" borderId="3" xfId="5" applyFont="1" applyFill="1" applyBorder="1" applyAlignment="1">
      <alignment horizontal="center" vertical="center" wrapText="1"/>
    </xf>
    <xf numFmtId="0" fontId="2" fillId="2" borderId="2" xfId="5" applyFont="1" applyFill="1" applyBorder="1" applyAlignment="1">
      <alignment vertical="center" wrapText="1"/>
    </xf>
    <xf numFmtId="0" fontId="2" fillId="2" borderId="2" xfId="5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4" xfId="0" applyFont="1" applyFill="1" applyBorder="1" applyAlignment="1">
      <alignment horizontal="left" wrapText="1"/>
    </xf>
    <xf numFmtId="0" fontId="2" fillId="2" borderId="1" xfId="4" applyFont="1" applyFill="1" applyBorder="1" applyAlignment="1">
      <alignment horizontal="left"/>
    </xf>
    <xf numFmtId="0" fontId="2" fillId="2" borderId="1" xfId="3" applyFont="1" applyFill="1" applyBorder="1" applyAlignment="1">
      <alignment horizontal="center"/>
    </xf>
    <xf numFmtId="164" fontId="2" fillId="2" borderId="1" xfId="4" applyNumberFormat="1" applyFont="1" applyFill="1" applyBorder="1" applyAlignment="1">
      <alignment horizontal="center"/>
    </xf>
    <xf numFmtId="166" fontId="2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wrapText="1"/>
    </xf>
    <xf numFmtId="166" fontId="2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right" wrapText="1"/>
    </xf>
    <xf numFmtId="0" fontId="2" fillId="2" borderId="1" xfId="0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165" fontId="2" fillId="4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</cellXfs>
  <cellStyles count="6">
    <cellStyle name="Обычный" xfId="0" builtinId="0"/>
    <cellStyle name="Обычный 2" xfId="1" xr:uid="{00000000-0005-0000-0000-000001000000}"/>
    <cellStyle name="Обычный_ГТК" xfId="2" xr:uid="{00000000-0005-0000-0000-000002000000}"/>
    <cellStyle name="Обычный_Лист1" xfId="3" xr:uid="{00000000-0005-0000-0000-000003000000}"/>
    <cellStyle name="Обычный_Лист3" xfId="4" xr:uid="{00000000-0005-0000-0000-000004000000}"/>
    <cellStyle name="Обычный_Лист8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00B050"/>
      <rgbColor rgb="00003300"/>
      <rgbColor rgb="00333300"/>
      <rgbColor rgb="00C9211E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AMD226"/>
  <sheetViews>
    <sheetView tabSelected="1" workbookViewId="0">
      <pane ySplit="1" topLeftCell="A2" activePane="bottomLeft" state="frozen"/>
      <selection pane="bottomLeft" sqref="A1:XFD1048576"/>
    </sheetView>
  </sheetViews>
  <sheetFormatPr defaultColWidth="9.140625" defaultRowHeight="15" x14ac:dyDescent="0.25"/>
  <cols>
    <col min="1" max="1" width="36" style="6" customWidth="1"/>
    <col min="2" max="2" width="14.28515625" style="64" customWidth="1"/>
    <col min="3" max="3" width="10.5703125" style="65" customWidth="1"/>
    <col min="4" max="4" width="12.5703125" style="65" customWidth="1"/>
    <col min="5" max="5" width="14.28515625" style="64" customWidth="1"/>
    <col min="6" max="6" width="16.28515625" style="65" customWidth="1"/>
    <col min="7" max="7" width="16.7109375" style="6" customWidth="1"/>
    <col min="8" max="9" width="11.5703125" style="6" customWidth="1"/>
    <col min="10" max="1018" width="9.140625" style="6"/>
    <col min="1019" max="16384" width="9.140625" style="7"/>
  </cols>
  <sheetData>
    <row r="3" spans="1:7" s="54" customFormat="1" ht="25.5" x14ac:dyDescent="0.25">
      <c r="A3" s="51" t="s">
        <v>0</v>
      </c>
      <c r="B3" s="51" t="s">
        <v>1</v>
      </c>
      <c r="C3" s="52" t="s">
        <v>2</v>
      </c>
      <c r="D3" s="52" t="s">
        <v>3</v>
      </c>
      <c r="E3" s="51" t="s">
        <v>4</v>
      </c>
      <c r="F3" s="52" t="s">
        <v>5</v>
      </c>
      <c r="G3" s="53" t="s">
        <v>6</v>
      </c>
    </row>
    <row r="4" spans="1:7" s="54" customFormat="1" ht="12.75" x14ac:dyDescent="0.25">
      <c r="A4" s="55" t="s">
        <v>7</v>
      </c>
      <c r="B4" s="56" t="s">
        <v>8</v>
      </c>
      <c r="C4" s="14">
        <v>3.5999999999999997E-2</v>
      </c>
      <c r="D4" s="14">
        <v>8.1000000000000003E-2</v>
      </c>
      <c r="E4" s="56" t="s">
        <v>9</v>
      </c>
      <c r="F4" s="14">
        <f>8.899-0.1-0.084-2.48-0.172-0.248-1.24-3.6-0.32-0.3-0.116</f>
        <v>0.23899999999999916</v>
      </c>
      <c r="G4" s="27" t="s">
        <v>10</v>
      </c>
    </row>
    <row r="5" spans="1:7" s="54" customFormat="1" ht="12.75" x14ac:dyDescent="0.25">
      <c r="A5" s="55" t="s">
        <v>7</v>
      </c>
      <c r="B5" s="56"/>
      <c r="C5" s="14"/>
      <c r="D5" s="14"/>
      <c r="E5" s="56"/>
      <c r="F5" s="14">
        <v>0.11600000000000001</v>
      </c>
      <c r="G5" s="27"/>
    </row>
    <row r="6" spans="1:7" s="54" customFormat="1" ht="12.75" x14ac:dyDescent="0.25">
      <c r="A6" s="55" t="s">
        <v>11</v>
      </c>
      <c r="B6" s="56" t="s">
        <v>8</v>
      </c>
      <c r="C6" s="14">
        <v>2.1000000000000001E-2</v>
      </c>
      <c r="D6" s="14">
        <v>6.6000000000000003E-2</v>
      </c>
      <c r="E6" s="56" t="s">
        <v>12</v>
      </c>
      <c r="F6" s="14">
        <f>5-1.948-0.3-0.7-0.68-0.2-0.2-0.325-0.6+0.105-0.03-0.03-0.01-0.048</f>
        <v>3.4000000000000474E-2</v>
      </c>
      <c r="G6" s="27" t="s">
        <v>10</v>
      </c>
    </row>
    <row r="7" spans="1:7" x14ac:dyDescent="0.25">
      <c r="A7" s="2" t="s">
        <v>14</v>
      </c>
      <c r="B7" s="3" t="s">
        <v>13</v>
      </c>
      <c r="C7" s="4">
        <v>2.5000000000000001E-2</v>
      </c>
      <c r="D7" s="4">
        <v>0.15</v>
      </c>
      <c r="E7" s="5" t="s">
        <v>15</v>
      </c>
      <c r="F7" s="4">
        <v>8.6999999999999994E-2</v>
      </c>
      <c r="G7" s="27" t="s">
        <v>10</v>
      </c>
    </row>
    <row r="8" spans="1:7" x14ac:dyDescent="0.25">
      <c r="A8" s="2" t="s">
        <v>14</v>
      </c>
      <c r="B8" s="3" t="s">
        <v>13</v>
      </c>
      <c r="C8" s="4">
        <v>0.1</v>
      </c>
      <c r="D8" s="4">
        <v>0.22500000000000001</v>
      </c>
      <c r="E8" s="5" t="s">
        <v>16</v>
      </c>
      <c r="F8" s="4">
        <f>3.003-0.928-0.434-1.285</f>
        <v>0.35600000000000032</v>
      </c>
      <c r="G8" s="27" t="s">
        <v>10</v>
      </c>
    </row>
    <row r="9" spans="1:7" x14ac:dyDescent="0.25">
      <c r="A9" s="2" t="s">
        <v>14</v>
      </c>
      <c r="B9" s="3" t="s">
        <v>27</v>
      </c>
      <c r="C9" s="4">
        <v>0.25700000000000001</v>
      </c>
      <c r="D9" s="4">
        <v>0.35699999999999998</v>
      </c>
      <c r="E9" s="5" t="s">
        <v>184</v>
      </c>
      <c r="F9" s="4">
        <f>3.056-1.583-0.54-0.403-0.18</f>
        <v>0.35000000000000003</v>
      </c>
      <c r="G9" s="27" t="s">
        <v>10</v>
      </c>
    </row>
    <row r="10" spans="1:7" x14ac:dyDescent="0.25">
      <c r="A10" s="2" t="s">
        <v>14</v>
      </c>
      <c r="B10" s="3" t="s">
        <v>20</v>
      </c>
      <c r="C10" s="4">
        <v>0.53700000000000003</v>
      </c>
      <c r="D10" s="4">
        <v>0.81299999999999994</v>
      </c>
      <c r="E10" s="5" t="s">
        <v>200</v>
      </c>
      <c r="F10" s="4">
        <f>3.1-1.2</f>
        <v>1.9000000000000001</v>
      </c>
      <c r="G10" s="27" t="s">
        <v>10</v>
      </c>
    </row>
    <row r="11" spans="1:7" x14ac:dyDescent="0.25">
      <c r="A11" s="2" t="s">
        <v>14</v>
      </c>
      <c r="B11" s="3" t="s">
        <v>20</v>
      </c>
      <c r="C11" s="4">
        <v>0.86299999999999999</v>
      </c>
      <c r="D11" s="4">
        <v>1.121</v>
      </c>
      <c r="E11" s="5" t="s">
        <v>220</v>
      </c>
      <c r="F11" s="4">
        <v>3.004</v>
      </c>
      <c r="G11" s="27" t="s">
        <v>10</v>
      </c>
    </row>
    <row r="12" spans="1:7" x14ac:dyDescent="0.25">
      <c r="A12" s="8" t="s">
        <v>17</v>
      </c>
      <c r="B12" s="9" t="s">
        <v>18</v>
      </c>
      <c r="C12" s="10">
        <v>0.6</v>
      </c>
      <c r="D12" s="10">
        <v>0.22500000000000001</v>
      </c>
      <c r="E12" s="9" t="s">
        <v>19</v>
      </c>
      <c r="F12" s="10">
        <f>1.67-0.08-1.238-0.042-0.16</f>
        <v>0.14999999999999988</v>
      </c>
      <c r="G12" s="27" t="s">
        <v>10</v>
      </c>
    </row>
    <row r="13" spans="1:7" x14ac:dyDescent="0.25">
      <c r="A13" s="8" t="s">
        <v>17</v>
      </c>
      <c r="B13" s="9" t="s">
        <v>27</v>
      </c>
      <c r="C13" s="10">
        <v>0.106</v>
      </c>
      <c r="D13" s="10">
        <v>0.16600000000000001</v>
      </c>
      <c r="E13" s="9" t="s">
        <v>21</v>
      </c>
      <c r="F13" s="10">
        <f>2.011-0.7-0.326-0.461-0.088-0.17</f>
        <v>0.26600000000000001</v>
      </c>
      <c r="G13" s="27" t="s">
        <v>10</v>
      </c>
    </row>
    <row r="14" spans="1:7" x14ac:dyDescent="0.25">
      <c r="A14" s="8" t="s">
        <v>17</v>
      </c>
      <c r="B14" s="9" t="s">
        <v>8</v>
      </c>
      <c r="C14" s="10">
        <v>4.5999999999999999E-2</v>
      </c>
      <c r="D14" s="10">
        <v>9.0999999999999998E-2</v>
      </c>
      <c r="E14" s="9" t="s">
        <v>180</v>
      </c>
      <c r="F14" s="10">
        <v>0.112</v>
      </c>
      <c r="G14" s="27" t="s">
        <v>10</v>
      </c>
    </row>
    <row r="15" spans="1:7" x14ac:dyDescent="0.25">
      <c r="A15" s="8" t="s">
        <v>17</v>
      </c>
      <c r="B15" s="9" t="s">
        <v>13</v>
      </c>
      <c r="C15" s="10">
        <v>8.8999999999999996E-2</v>
      </c>
      <c r="D15" s="10">
        <v>0.20399999999999999</v>
      </c>
      <c r="E15" s="9" t="s">
        <v>181</v>
      </c>
      <c r="F15" s="10">
        <v>0.218</v>
      </c>
      <c r="G15" s="27" t="s">
        <v>10</v>
      </c>
    </row>
    <row r="16" spans="1:7" x14ac:dyDescent="0.25">
      <c r="A16" s="8" t="s">
        <v>17</v>
      </c>
      <c r="B16" s="9" t="s">
        <v>20</v>
      </c>
      <c r="C16" s="10">
        <v>0.85</v>
      </c>
      <c r="D16" s="10">
        <v>1.07</v>
      </c>
      <c r="E16" s="9" t="s">
        <v>240</v>
      </c>
      <c r="F16" s="10">
        <v>2.2469999999999999</v>
      </c>
      <c r="G16" s="27" t="s">
        <v>10</v>
      </c>
    </row>
    <row r="17" spans="1:7" x14ac:dyDescent="0.25">
      <c r="A17" s="11" t="s">
        <v>22</v>
      </c>
      <c r="B17" s="9" t="s">
        <v>8</v>
      </c>
      <c r="C17" s="10">
        <v>6.3E-2</v>
      </c>
      <c r="D17" s="10">
        <v>0.108</v>
      </c>
      <c r="E17" s="9" t="s">
        <v>23</v>
      </c>
      <c r="F17" s="10">
        <f>1.403-0.696-0.523-0.064</f>
        <v>0.12000000000000005</v>
      </c>
      <c r="G17" s="27" t="s">
        <v>10</v>
      </c>
    </row>
    <row r="18" spans="1:7" x14ac:dyDescent="0.25">
      <c r="A18" s="11" t="s">
        <v>22</v>
      </c>
      <c r="B18" s="9" t="s">
        <v>32</v>
      </c>
      <c r="C18" s="10">
        <v>0.222</v>
      </c>
      <c r="D18" s="10">
        <v>0.38200000000000001</v>
      </c>
      <c r="E18" s="9" t="s">
        <v>273</v>
      </c>
      <c r="F18" s="10">
        <f>1.573-0.37-0.298-0.5</f>
        <v>0.4049999999999998</v>
      </c>
      <c r="G18" s="27" t="s">
        <v>10</v>
      </c>
    </row>
    <row r="19" spans="1:7" x14ac:dyDescent="0.25">
      <c r="A19" s="11" t="s">
        <v>22</v>
      </c>
      <c r="B19" s="9" t="s">
        <v>20</v>
      </c>
      <c r="C19" s="10">
        <v>0.79800000000000004</v>
      </c>
      <c r="D19" s="10">
        <v>1.016</v>
      </c>
      <c r="E19" s="9" t="s">
        <v>274</v>
      </c>
      <c r="F19" s="10">
        <v>1.506</v>
      </c>
      <c r="G19" s="27" t="s">
        <v>10</v>
      </c>
    </row>
    <row r="20" spans="1:7" x14ac:dyDescent="0.25">
      <c r="A20" s="11" t="s">
        <v>22</v>
      </c>
      <c r="B20" s="9" t="s">
        <v>20</v>
      </c>
      <c r="C20" s="10">
        <v>0.79600000000000004</v>
      </c>
      <c r="D20" s="10">
        <v>1.0209999999999999</v>
      </c>
      <c r="E20" s="9" t="s">
        <v>279</v>
      </c>
      <c r="F20" s="10">
        <v>1.5049999999999999</v>
      </c>
      <c r="G20" s="27" t="s">
        <v>10</v>
      </c>
    </row>
    <row r="21" spans="1:7" x14ac:dyDescent="0.25">
      <c r="A21" s="11" t="s">
        <v>22</v>
      </c>
      <c r="B21" s="9" t="s">
        <v>20</v>
      </c>
      <c r="C21" s="10">
        <v>0.81100000000000005</v>
      </c>
      <c r="D21" s="10">
        <v>1.026</v>
      </c>
      <c r="E21" s="9" t="s">
        <v>280</v>
      </c>
      <c r="F21" s="10">
        <v>1.5329999999999999</v>
      </c>
      <c r="G21" s="27" t="s">
        <v>10</v>
      </c>
    </row>
    <row r="22" spans="1:7" x14ac:dyDescent="0.25">
      <c r="A22" s="1" t="s">
        <v>24</v>
      </c>
      <c r="B22" s="9" t="s">
        <v>20</v>
      </c>
      <c r="C22" s="12">
        <v>0.19600000000000001</v>
      </c>
      <c r="D22" s="12">
        <v>0.377</v>
      </c>
      <c r="E22" s="13" t="s">
        <v>187</v>
      </c>
      <c r="F22" s="14">
        <f>1.52-0.16-0.15-0.2-0.11-0.5-0.074</f>
        <v>0.32600000000000023</v>
      </c>
      <c r="G22" s="15" t="s">
        <v>10</v>
      </c>
    </row>
    <row r="23" spans="1:7" x14ac:dyDescent="0.25">
      <c r="A23" s="1" t="s">
        <v>24</v>
      </c>
      <c r="B23" s="9" t="s">
        <v>13</v>
      </c>
      <c r="C23" s="12">
        <v>0.185</v>
      </c>
      <c r="D23" s="12">
        <v>0.31</v>
      </c>
      <c r="E23" s="13" t="s">
        <v>25</v>
      </c>
      <c r="F23" s="14">
        <f>1.427-1.115</f>
        <v>0.31200000000000006</v>
      </c>
      <c r="G23" s="15" t="s">
        <v>10</v>
      </c>
    </row>
    <row r="24" spans="1:7" x14ac:dyDescent="0.25">
      <c r="A24" s="16" t="s">
        <v>26</v>
      </c>
      <c r="B24" s="5" t="s">
        <v>8</v>
      </c>
      <c r="C24" s="4">
        <v>7.9000000000000001E-2</v>
      </c>
      <c r="D24" s="4">
        <v>0.13900000000000001</v>
      </c>
      <c r="E24" s="5" t="s">
        <v>28</v>
      </c>
      <c r="F24" s="4">
        <f>1.313-1.152-0.042</f>
        <v>0.11900000000000002</v>
      </c>
      <c r="G24" s="15" t="s">
        <v>10</v>
      </c>
    </row>
    <row r="25" spans="1:7" x14ac:dyDescent="0.25">
      <c r="A25" s="16" t="s">
        <v>26</v>
      </c>
      <c r="B25" s="5" t="s">
        <v>13</v>
      </c>
      <c r="C25" s="4">
        <v>0.13600000000000001</v>
      </c>
      <c r="D25" s="4">
        <v>0.26100000000000001</v>
      </c>
      <c r="E25" s="5" t="s">
        <v>232</v>
      </c>
      <c r="F25" s="4">
        <f>1.356-0.405-0.75</f>
        <v>0.20100000000000007</v>
      </c>
      <c r="G25" s="15" t="s">
        <v>10</v>
      </c>
    </row>
    <row r="26" spans="1:7" x14ac:dyDescent="0.25">
      <c r="A26" s="16" t="s">
        <v>26</v>
      </c>
      <c r="B26" s="5" t="s">
        <v>32</v>
      </c>
      <c r="C26" s="4">
        <v>9.1999999999999998E-2</v>
      </c>
      <c r="D26" s="4">
        <v>0.25700000000000001</v>
      </c>
      <c r="E26" s="5" t="s">
        <v>294</v>
      </c>
      <c r="F26" s="4">
        <f>1.317-0.928-0.25</f>
        <v>0.1389999999999999</v>
      </c>
      <c r="G26" s="15" t="s">
        <v>10</v>
      </c>
    </row>
    <row r="27" spans="1:7" x14ac:dyDescent="0.25">
      <c r="A27" s="17" t="s">
        <v>29</v>
      </c>
      <c r="B27" s="18" t="s">
        <v>13</v>
      </c>
      <c r="C27" s="19">
        <v>0.13400000000000001</v>
      </c>
      <c r="D27" s="19">
        <v>0.25900000000000001</v>
      </c>
      <c r="E27" s="18" t="s">
        <v>30</v>
      </c>
      <c r="F27" s="20">
        <f>1.2-0.98-0.037</f>
        <v>0.18299999999999997</v>
      </c>
      <c r="G27" s="21" t="s">
        <v>10</v>
      </c>
    </row>
    <row r="28" spans="1:7" x14ac:dyDescent="0.25">
      <c r="A28" s="17" t="s">
        <v>29</v>
      </c>
      <c r="B28" s="18" t="s">
        <v>20</v>
      </c>
      <c r="C28" s="19">
        <v>0.20699999999999999</v>
      </c>
      <c r="D28" s="19">
        <v>0.42199999999999999</v>
      </c>
      <c r="E28" s="18" t="s">
        <v>31</v>
      </c>
      <c r="F28" s="20">
        <f>1.143-0.04-0.534-0.285</f>
        <v>0.28399999999999997</v>
      </c>
      <c r="G28" s="21" t="s">
        <v>10</v>
      </c>
    </row>
    <row r="29" spans="1:7" x14ac:dyDescent="0.25">
      <c r="A29" s="17" t="s">
        <v>29</v>
      </c>
      <c r="B29" s="5" t="s">
        <v>32</v>
      </c>
      <c r="C29" s="4">
        <v>0.23100000000000001</v>
      </c>
      <c r="D29" s="4">
        <v>0.39100000000000001</v>
      </c>
      <c r="E29" s="5" t="s">
        <v>33</v>
      </c>
      <c r="F29" s="4">
        <f>1.115-0.7-0.098</f>
        <v>0.31700000000000006</v>
      </c>
      <c r="G29" s="21" t="s">
        <v>10</v>
      </c>
    </row>
    <row r="30" spans="1:7" x14ac:dyDescent="0.25">
      <c r="A30" s="17" t="s">
        <v>29</v>
      </c>
      <c r="B30" s="5" t="s">
        <v>32</v>
      </c>
      <c r="C30" s="4">
        <v>0.28599999999999998</v>
      </c>
      <c r="D30" s="4">
        <v>0.44700000000000001</v>
      </c>
      <c r="E30" s="5" t="s">
        <v>144</v>
      </c>
      <c r="F30" s="4">
        <f>1.127-0.75</f>
        <v>0.377</v>
      </c>
      <c r="G30" s="21" t="s">
        <v>10</v>
      </c>
    </row>
    <row r="31" spans="1:7" x14ac:dyDescent="0.25">
      <c r="A31" s="17" t="s">
        <v>29</v>
      </c>
      <c r="B31" s="5" t="s">
        <v>20</v>
      </c>
      <c r="C31" s="4">
        <v>0.84199999999999997</v>
      </c>
      <c r="D31" s="4">
        <v>0.99199999999999999</v>
      </c>
      <c r="E31" s="5" t="s">
        <v>145</v>
      </c>
      <c r="F31" s="4">
        <v>1.109</v>
      </c>
      <c r="G31" s="21" t="s">
        <v>10</v>
      </c>
    </row>
    <row r="32" spans="1:7" x14ac:dyDescent="0.25">
      <c r="A32" s="17" t="s">
        <v>29</v>
      </c>
      <c r="B32" s="5" t="s">
        <v>20</v>
      </c>
      <c r="C32" s="4">
        <v>0.82499999999999996</v>
      </c>
      <c r="D32" s="4">
        <v>0.995</v>
      </c>
      <c r="E32" s="5" t="s">
        <v>154</v>
      </c>
      <c r="F32" s="4">
        <v>1.109</v>
      </c>
      <c r="G32" s="21" t="s">
        <v>10</v>
      </c>
    </row>
    <row r="33" spans="1:7" x14ac:dyDescent="0.25">
      <c r="A33" s="1" t="s">
        <v>34</v>
      </c>
      <c r="B33" s="18" t="s">
        <v>20</v>
      </c>
      <c r="C33" s="12">
        <v>0.25600000000000001</v>
      </c>
      <c r="D33" s="12">
        <v>0.51200000000000001</v>
      </c>
      <c r="E33" s="13" t="s">
        <v>35</v>
      </c>
      <c r="F33" s="12">
        <f>1.106-0.315-0.26-0.21</f>
        <v>0.32100000000000017</v>
      </c>
      <c r="G33" s="21" t="s">
        <v>10</v>
      </c>
    </row>
    <row r="34" spans="1:7" x14ac:dyDescent="0.25">
      <c r="A34" s="1" t="s">
        <v>34</v>
      </c>
      <c r="B34" s="18" t="s">
        <v>20</v>
      </c>
      <c r="C34" s="12">
        <v>0.156</v>
      </c>
      <c r="D34" s="12">
        <v>0.38600000000000001</v>
      </c>
      <c r="E34" s="13" t="s">
        <v>36</v>
      </c>
      <c r="F34" s="12">
        <f>1.124-0.84-0.09</f>
        <v>0.19400000000000014</v>
      </c>
      <c r="G34" s="21" t="s">
        <v>10</v>
      </c>
    </row>
    <row r="35" spans="1:7" x14ac:dyDescent="0.25">
      <c r="A35" s="1" t="s">
        <v>34</v>
      </c>
      <c r="B35" s="18" t="s">
        <v>13</v>
      </c>
      <c r="C35" s="12">
        <v>0.14599999999999999</v>
      </c>
      <c r="D35" s="12">
        <v>0.30599999999999999</v>
      </c>
      <c r="E35" s="13" t="s">
        <v>37</v>
      </c>
      <c r="F35" s="12">
        <f>1.107-0.775-0.15</f>
        <v>0.18199999999999997</v>
      </c>
      <c r="G35" s="21" t="s">
        <v>10</v>
      </c>
    </row>
    <row r="36" spans="1:7" x14ac:dyDescent="0.25">
      <c r="A36" s="1" t="s">
        <v>34</v>
      </c>
      <c r="B36" s="18" t="s">
        <v>20</v>
      </c>
      <c r="C36" s="12">
        <v>0.48</v>
      </c>
      <c r="D36" s="12">
        <v>0.71499999999999997</v>
      </c>
      <c r="E36" s="13" t="s">
        <v>243</v>
      </c>
      <c r="F36" s="12">
        <f>1.007-0.33-0.076</f>
        <v>0.60099999999999987</v>
      </c>
      <c r="G36" s="21" t="s">
        <v>10</v>
      </c>
    </row>
    <row r="37" spans="1:7" x14ac:dyDescent="0.25">
      <c r="A37" s="1" t="s">
        <v>34</v>
      </c>
      <c r="B37" s="13" t="s">
        <v>20</v>
      </c>
      <c r="C37" s="12">
        <v>0.629</v>
      </c>
      <c r="D37" s="12">
        <v>0.84899999999999998</v>
      </c>
      <c r="E37" s="13" t="s">
        <v>244</v>
      </c>
      <c r="F37" s="12">
        <f>0.899-0.145</f>
        <v>0.754</v>
      </c>
      <c r="G37" s="21" t="s">
        <v>10</v>
      </c>
    </row>
    <row r="38" spans="1:7" x14ac:dyDescent="0.25">
      <c r="A38" s="1" t="s">
        <v>38</v>
      </c>
      <c r="B38" s="9" t="s">
        <v>27</v>
      </c>
      <c r="C38" s="10"/>
      <c r="D38" s="10"/>
      <c r="E38" s="9"/>
      <c r="F38" s="10">
        <v>9.9000000000000005E-2</v>
      </c>
      <c r="G38" s="21" t="s">
        <v>10</v>
      </c>
    </row>
    <row r="39" spans="1:7" x14ac:dyDescent="0.25">
      <c r="A39" s="1" t="s">
        <v>38</v>
      </c>
      <c r="B39" s="9" t="s">
        <v>20</v>
      </c>
      <c r="C39" s="4">
        <v>0.30599999999999999</v>
      </c>
      <c r="D39" s="4">
        <v>0.54100000000000004</v>
      </c>
      <c r="E39" s="5" t="s">
        <v>221</v>
      </c>
      <c r="F39" s="4">
        <f>0.958-0.5-0.13</f>
        <v>0.32799999999999996</v>
      </c>
      <c r="G39" s="21" t="s">
        <v>10</v>
      </c>
    </row>
    <row r="40" spans="1:7" x14ac:dyDescent="0.25">
      <c r="A40" s="1" t="s">
        <v>38</v>
      </c>
      <c r="B40" s="9" t="s">
        <v>32</v>
      </c>
      <c r="C40" s="4">
        <v>0.36</v>
      </c>
      <c r="D40" s="4">
        <v>0.52500000000000002</v>
      </c>
      <c r="E40" s="5" t="s">
        <v>226</v>
      </c>
      <c r="F40" s="4">
        <f>0.942-0.55</f>
        <v>0.3919999999999999</v>
      </c>
      <c r="G40" s="21" t="s">
        <v>10</v>
      </c>
    </row>
    <row r="41" spans="1:7" x14ac:dyDescent="0.25">
      <c r="A41" s="1" t="s">
        <v>39</v>
      </c>
      <c r="B41" s="13" t="s">
        <v>20</v>
      </c>
      <c r="C41" s="12">
        <v>0.26400000000000001</v>
      </c>
      <c r="D41" s="12">
        <v>0.48199999999999998</v>
      </c>
      <c r="E41" s="13" t="s">
        <v>40</v>
      </c>
      <c r="F41" s="12">
        <f>0.934-0.17-0.498</f>
        <v>0.26600000000000001</v>
      </c>
      <c r="G41" s="21" t="s">
        <v>10</v>
      </c>
    </row>
    <row r="42" spans="1:7" x14ac:dyDescent="0.25">
      <c r="A42" s="1" t="s">
        <v>39</v>
      </c>
      <c r="B42" s="5" t="s">
        <v>20</v>
      </c>
      <c r="C42" s="4">
        <v>0.38500000000000001</v>
      </c>
      <c r="D42" s="4">
        <v>0.57999999999999996</v>
      </c>
      <c r="E42" s="4" t="s">
        <v>41</v>
      </c>
      <c r="F42" s="4">
        <f>0.886-0.498</f>
        <v>0.38800000000000001</v>
      </c>
      <c r="G42" s="21" t="s">
        <v>10</v>
      </c>
    </row>
    <row r="43" spans="1:7" x14ac:dyDescent="0.25">
      <c r="A43" s="1" t="s">
        <v>39</v>
      </c>
      <c r="B43" s="5" t="s">
        <v>147</v>
      </c>
      <c r="C43" s="4">
        <v>1.042</v>
      </c>
      <c r="D43" s="4">
        <v>1.3939999999999999</v>
      </c>
      <c r="E43" s="4" t="s">
        <v>219</v>
      </c>
      <c r="F43" s="4">
        <v>1.0529999999999999</v>
      </c>
      <c r="G43" s="21" t="s">
        <v>10</v>
      </c>
    </row>
    <row r="44" spans="1:7" x14ac:dyDescent="0.25">
      <c r="A44" s="1" t="s">
        <v>39</v>
      </c>
      <c r="B44" s="5" t="s">
        <v>20</v>
      </c>
      <c r="C44" s="4">
        <v>0.92500000000000004</v>
      </c>
      <c r="D44" s="4">
        <v>1.1850000000000001</v>
      </c>
      <c r="E44" s="4" t="s">
        <v>228</v>
      </c>
      <c r="F44" s="4">
        <v>0.92</v>
      </c>
      <c r="G44" s="21" t="s">
        <v>10</v>
      </c>
    </row>
    <row r="45" spans="1:7" x14ac:dyDescent="0.25">
      <c r="A45" s="1" t="s">
        <v>39</v>
      </c>
      <c r="B45" s="5" t="s">
        <v>20</v>
      </c>
      <c r="C45" s="4">
        <v>0.93</v>
      </c>
      <c r="D45" s="4">
        <v>1.19</v>
      </c>
      <c r="E45" s="4" t="s">
        <v>229</v>
      </c>
      <c r="F45" s="4">
        <v>0.93</v>
      </c>
      <c r="G45" s="21" t="s">
        <v>10</v>
      </c>
    </row>
    <row r="46" spans="1:7" x14ac:dyDescent="0.25">
      <c r="A46" s="1" t="s">
        <v>39</v>
      </c>
      <c r="B46" s="5" t="s">
        <v>20</v>
      </c>
      <c r="C46" s="4">
        <v>0.91200000000000003</v>
      </c>
      <c r="D46" s="4">
        <v>1.1619999999999999</v>
      </c>
      <c r="E46" s="4" t="s">
        <v>230</v>
      </c>
      <c r="F46" s="4">
        <v>0.91400000000000003</v>
      </c>
      <c r="G46" s="21" t="s">
        <v>10</v>
      </c>
    </row>
    <row r="47" spans="1:7" x14ac:dyDescent="0.25">
      <c r="A47" s="1" t="s">
        <v>39</v>
      </c>
      <c r="B47" s="5" t="s">
        <v>20</v>
      </c>
      <c r="C47" s="4">
        <v>0.75600000000000001</v>
      </c>
      <c r="D47" s="4">
        <v>1.006</v>
      </c>
      <c r="E47" s="4" t="s">
        <v>256</v>
      </c>
      <c r="F47" s="4">
        <v>0.75</v>
      </c>
      <c r="G47" s="21" t="s">
        <v>10</v>
      </c>
    </row>
    <row r="48" spans="1:7" x14ac:dyDescent="0.25">
      <c r="A48" s="1" t="s">
        <v>42</v>
      </c>
      <c r="B48" s="13" t="s">
        <v>32</v>
      </c>
      <c r="C48" s="12">
        <v>0.23799999999999999</v>
      </c>
      <c r="D48" s="12">
        <v>0.39800000000000002</v>
      </c>
      <c r="E48" s="13" t="s">
        <v>43</v>
      </c>
      <c r="F48" s="12">
        <f>0.833-0.6</f>
        <v>0.23299999999999998</v>
      </c>
      <c r="G48" s="21" t="s">
        <v>10</v>
      </c>
    </row>
    <row r="49" spans="1:7" x14ac:dyDescent="0.25">
      <c r="A49" s="1" t="s">
        <v>42</v>
      </c>
      <c r="B49" s="13" t="s">
        <v>32</v>
      </c>
      <c r="C49" s="12">
        <v>0.24399999999999999</v>
      </c>
      <c r="D49" s="12">
        <v>0.40400000000000003</v>
      </c>
      <c r="E49" s="13" t="s">
        <v>44</v>
      </c>
      <c r="F49" s="12">
        <f>0.84-0.6</f>
        <v>0.24</v>
      </c>
      <c r="G49" s="21" t="s">
        <v>10</v>
      </c>
    </row>
    <row r="50" spans="1:7" x14ac:dyDescent="0.25">
      <c r="A50" s="1" t="s">
        <v>42</v>
      </c>
      <c r="B50" s="13" t="s">
        <v>20</v>
      </c>
      <c r="C50" s="12">
        <v>0.33</v>
      </c>
      <c r="D50" s="12">
        <v>0.54500000000000004</v>
      </c>
      <c r="E50" s="13" t="s">
        <v>146</v>
      </c>
      <c r="F50" s="12">
        <f>0.833-0.171-0.333</f>
        <v>0.3289999999999999</v>
      </c>
      <c r="G50" s="21" t="s">
        <v>10</v>
      </c>
    </row>
    <row r="51" spans="1:7" x14ac:dyDescent="0.25">
      <c r="A51" s="1" t="s">
        <v>42</v>
      </c>
      <c r="B51" s="13" t="s">
        <v>20</v>
      </c>
      <c r="C51" s="12">
        <v>0.73899999999999999</v>
      </c>
      <c r="D51" s="12">
        <v>0.96599999999999997</v>
      </c>
      <c r="E51" s="13" t="s">
        <v>153</v>
      </c>
      <c r="F51" s="12">
        <f>0.837-0.1</f>
        <v>0.73699999999999999</v>
      </c>
      <c r="G51" s="21" t="s">
        <v>10</v>
      </c>
    </row>
    <row r="52" spans="1:7" x14ac:dyDescent="0.25">
      <c r="A52" s="11" t="s">
        <v>45</v>
      </c>
      <c r="B52" s="9" t="s">
        <v>13</v>
      </c>
      <c r="C52" s="10">
        <v>0.09</v>
      </c>
      <c r="D52" s="10">
        <v>0.215</v>
      </c>
      <c r="E52" s="9" t="s">
        <v>46</v>
      </c>
      <c r="F52" s="10">
        <f>1.047-0.6-0.357</f>
        <v>8.9999999999999969E-2</v>
      </c>
      <c r="G52" s="21" t="s">
        <v>10</v>
      </c>
    </row>
    <row r="53" spans="1:7" x14ac:dyDescent="0.25">
      <c r="A53" s="11" t="s">
        <v>45</v>
      </c>
      <c r="B53" s="5" t="s">
        <v>32</v>
      </c>
      <c r="C53" s="4">
        <v>0.29799999999999999</v>
      </c>
      <c r="D53" s="4">
        <v>0.45800000000000002</v>
      </c>
      <c r="E53" s="5" t="s">
        <v>47</v>
      </c>
      <c r="F53" s="4">
        <f>0.851-0.556</f>
        <v>0.29499999999999993</v>
      </c>
      <c r="G53" s="21" t="s">
        <v>10</v>
      </c>
    </row>
    <row r="54" spans="1:7" x14ac:dyDescent="0.25">
      <c r="A54" s="1" t="s">
        <v>48</v>
      </c>
      <c r="B54" s="13" t="s">
        <v>20</v>
      </c>
      <c r="C54" s="12">
        <v>0.90100000000000002</v>
      </c>
      <c r="D54" s="12">
        <v>1.1279999999999999</v>
      </c>
      <c r="E54" s="13" t="s">
        <v>238</v>
      </c>
      <c r="F54" s="4">
        <v>0.84099999999999997</v>
      </c>
      <c r="G54" s="21" t="s">
        <v>10</v>
      </c>
    </row>
    <row r="55" spans="1:7" x14ac:dyDescent="0.25">
      <c r="A55" s="1" t="s">
        <v>48</v>
      </c>
      <c r="B55" s="13" t="s">
        <v>20</v>
      </c>
      <c r="C55" s="12">
        <v>0.88500000000000001</v>
      </c>
      <c r="D55" s="12">
        <v>1.1200000000000001</v>
      </c>
      <c r="E55" s="13" t="s">
        <v>239</v>
      </c>
      <c r="F55" s="4">
        <v>0.88500000000000001</v>
      </c>
      <c r="G55" s="21" t="s">
        <v>10</v>
      </c>
    </row>
    <row r="56" spans="1:7" x14ac:dyDescent="0.25">
      <c r="A56" s="8" t="s">
        <v>49</v>
      </c>
      <c r="B56" s="5" t="s">
        <v>143</v>
      </c>
      <c r="C56" s="4">
        <v>0.55600000000000005</v>
      </c>
      <c r="D56" s="4">
        <v>0.75600000000000001</v>
      </c>
      <c r="E56" s="5" t="s">
        <v>50</v>
      </c>
      <c r="F56" s="4">
        <f>0.73-0.453</f>
        <v>0.27699999999999997</v>
      </c>
      <c r="G56" s="21" t="s">
        <v>10</v>
      </c>
    </row>
    <row r="57" spans="1:7" x14ac:dyDescent="0.25">
      <c r="A57" s="8" t="s">
        <v>49</v>
      </c>
      <c r="B57" s="5" t="s">
        <v>20</v>
      </c>
      <c r="C57" s="4">
        <v>0.25700000000000001</v>
      </c>
      <c r="D57" s="4">
        <v>0.437</v>
      </c>
      <c r="E57" s="5" t="s">
        <v>51</v>
      </c>
      <c r="F57" s="4">
        <f>0.732-0.3-0.22</f>
        <v>0.21199999999999999</v>
      </c>
      <c r="G57" s="21" t="s">
        <v>10</v>
      </c>
    </row>
    <row r="58" spans="1:7" x14ac:dyDescent="0.25">
      <c r="A58" s="8" t="s">
        <v>49</v>
      </c>
      <c r="B58" s="5" t="s">
        <v>32</v>
      </c>
      <c r="C58" s="4">
        <v>0.27600000000000002</v>
      </c>
      <c r="D58" s="4">
        <v>0.436</v>
      </c>
      <c r="E58" s="5" t="s">
        <v>222</v>
      </c>
      <c r="F58" s="4">
        <f>0.736-0.51</f>
        <v>0.22599999999999998</v>
      </c>
      <c r="G58" s="21" t="s">
        <v>10</v>
      </c>
    </row>
    <row r="59" spans="1:7" x14ac:dyDescent="0.25">
      <c r="A59" s="8" t="s">
        <v>49</v>
      </c>
      <c r="B59" s="5" t="s">
        <v>20</v>
      </c>
      <c r="C59" s="4">
        <v>0.9</v>
      </c>
      <c r="D59" s="4">
        <v>1.1299999999999999</v>
      </c>
      <c r="E59" s="5" t="s">
        <v>223</v>
      </c>
      <c r="F59" s="4">
        <v>0.73299999999999998</v>
      </c>
      <c r="G59" s="21" t="s">
        <v>10</v>
      </c>
    </row>
    <row r="60" spans="1:7" x14ac:dyDescent="0.25">
      <c r="A60" s="8" t="s">
        <v>49</v>
      </c>
      <c r="B60" s="5" t="s">
        <v>20</v>
      </c>
      <c r="C60" s="4">
        <v>0.9</v>
      </c>
      <c r="D60" s="4">
        <v>1.1299999999999999</v>
      </c>
      <c r="E60" s="5" t="s">
        <v>241</v>
      </c>
      <c r="F60" s="4">
        <v>0.73299999999999998</v>
      </c>
      <c r="G60" s="21" t="s">
        <v>10</v>
      </c>
    </row>
    <row r="61" spans="1:7" x14ac:dyDescent="0.25">
      <c r="A61" s="8" t="s">
        <v>49</v>
      </c>
      <c r="B61" s="5" t="s">
        <v>20</v>
      </c>
      <c r="C61" s="4">
        <v>0.89500000000000002</v>
      </c>
      <c r="D61" s="4">
        <v>1.135</v>
      </c>
      <c r="E61" s="5" t="s">
        <v>285</v>
      </c>
      <c r="F61" s="4">
        <v>0.73099999999999998</v>
      </c>
      <c r="G61" s="21" t="s">
        <v>10</v>
      </c>
    </row>
    <row r="62" spans="1:7" x14ac:dyDescent="0.25">
      <c r="A62" s="8" t="s">
        <v>49</v>
      </c>
      <c r="B62" s="5" t="s">
        <v>20</v>
      </c>
      <c r="C62" s="4">
        <v>0.89500000000000002</v>
      </c>
      <c r="D62" s="4">
        <v>1.145</v>
      </c>
      <c r="E62" s="5" t="s">
        <v>288</v>
      </c>
      <c r="F62" s="4">
        <v>0.73199999999999998</v>
      </c>
      <c r="G62" s="21" t="s">
        <v>10</v>
      </c>
    </row>
    <row r="63" spans="1:7" x14ac:dyDescent="0.25">
      <c r="A63" s="37" t="s">
        <v>52</v>
      </c>
      <c r="B63" s="9" t="s">
        <v>20</v>
      </c>
      <c r="C63" s="10">
        <v>0.30599999999999999</v>
      </c>
      <c r="D63" s="10">
        <v>0.47199999999999998</v>
      </c>
      <c r="E63" s="9" t="s">
        <v>53</v>
      </c>
      <c r="F63" s="10">
        <f>0.767-0.5</f>
        <v>0.26700000000000002</v>
      </c>
      <c r="G63" s="21" t="s">
        <v>10</v>
      </c>
    </row>
    <row r="64" spans="1:7" x14ac:dyDescent="0.25">
      <c r="A64" s="37" t="s">
        <v>52</v>
      </c>
      <c r="B64" s="9" t="s">
        <v>20</v>
      </c>
      <c r="C64" s="10">
        <v>0.247</v>
      </c>
      <c r="D64" s="10">
        <v>0.372</v>
      </c>
      <c r="E64" s="9" t="s">
        <v>54</v>
      </c>
      <c r="F64" s="10">
        <f>0.754-0.536</f>
        <v>0.21799999999999997</v>
      </c>
      <c r="G64" s="21" t="s">
        <v>10</v>
      </c>
    </row>
    <row r="65" spans="1:7" x14ac:dyDescent="0.25">
      <c r="A65" s="37" t="s">
        <v>52</v>
      </c>
      <c r="B65" s="5" t="s">
        <v>20</v>
      </c>
      <c r="C65" s="4">
        <v>0.876</v>
      </c>
      <c r="D65" s="4">
        <v>1.0569999999999999</v>
      </c>
      <c r="E65" s="4" t="s">
        <v>55</v>
      </c>
      <c r="F65" s="4">
        <v>0.77600000000000002</v>
      </c>
      <c r="G65" s="21" t="s">
        <v>10</v>
      </c>
    </row>
    <row r="66" spans="1:7" x14ac:dyDescent="0.25">
      <c r="A66" s="37" t="s">
        <v>52</v>
      </c>
      <c r="B66" s="5" t="s">
        <v>20</v>
      </c>
      <c r="C66" s="4">
        <v>0.88900000000000001</v>
      </c>
      <c r="D66" s="4">
        <v>1.08</v>
      </c>
      <c r="E66" s="4" t="s">
        <v>56</v>
      </c>
      <c r="F66" s="4">
        <v>0.77100000000000002</v>
      </c>
      <c r="G66" s="21" t="s">
        <v>10</v>
      </c>
    </row>
    <row r="67" spans="1:7" x14ac:dyDescent="0.25">
      <c r="A67" s="1" t="s">
        <v>57</v>
      </c>
      <c r="B67" s="13" t="s">
        <v>20</v>
      </c>
      <c r="C67" s="12">
        <v>0.59499999999999997</v>
      </c>
      <c r="D67" s="12">
        <v>0.84199999999999997</v>
      </c>
      <c r="E67" s="13" t="s">
        <v>58</v>
      </c>
      <c r="F67" s="12">
        <f>0.764-0.272</f>
        <v>0.49199999999999999</v>
      </c>
      <c r="G67" s="21" t="s">
        <v>10</v>
      </c>
    </row>
    <row r="68" spans="1:7" x14ac:dyDescent="0.25">
      <c r="A68" s="1" t="s">
        <v>57</v>
      </c>
      <c r="B68" s="13" t="s">
        <v>20</v>
      </c>
      <c r="C68" s="12">
        <v>0.432</v>
      </c>
      <c r="D68" s="12">
        <v>0.68200000000000005</v>
      </c>
      <c r="E68" s="13" t="s">
        <v>59</v>
      </c>
      <c r="F68" s="12">
        <f>0.757-0.4</f>
        <v>0.35699999999999998</v>
      </c>
      <c r="G68" s="21" t="s">
        <v>10</v>
      </c>
    </row>
    <row r="69" spans="1:7" x14ac:dyDescent="0.25">
      <c r="A69" s="1" t="s">
        <v>57</v>
      </c>
      <c r="B69" s="13" t="s">
        <v>20</v>
      </c>
      <c r="C69" s="12">
        <v>0.91800000000000004</v>
      </c>
      <c r="D69" s="12">
        <v>1.111</v>
      </c>
      <c r="E69" s="13" t="s">
        <v>249</v>
      </c>
      <c r="F69" s="12">
        <v>0.75700000000000001</v>
      </c>
      <c r="G69" s="21" t="s">
        <v>10</v>
      </c>
    </row>
    <row r="70" spans="1:7" x14ac:dyDescent="0.25">
      <c r="A70" s="1" t="s">
        <v>57</v>
      </c>
      <c r="B70" s="13" t="s">
        <v>20</v>
      </c>
      <c r="C70" s="12">
        <v>0.93600000000000005</v>
      </c>
      <c r="D70" s="12">
        <v>1.1259999999999999</v>
      </c>
      <c r="E70" s="13" t="s">
        <v>250</v>
      </c>
      <c r="F70" s="12">
        <v>0.77100000000000002</v>
      </c>
      <c r="G70" s="21" t="s">
        <v>10</v>
      </c>
    </row>
    <row r="71" spans="1:7" ht="15" customHeight="1" x14ac:dyDescent="0.25">
      <c r="A71" s="17" t="s">
        <v>60</v>
      </c>
      <c r="B71" s="13" t="s">
        <v>20</v>
      </c>
      <c r="C71" s="4">
        <v>0.55300000000000005</v>
      </c>
      <c r="D71" s="4">
        <v>0.78200000000000003</v>
      </c>
      <c r="E71" s="5" t="s">
        <v>160</v>
      </c>
      <c r="F71" s="4">
        <f>0.725-0.28</f>
        <v>0.44499999999999995</v>
      </c>
      <c r="G71" s="21" t="s">
        <v>10</v>
      </c>
    </row>
    <row r="72" spans="1:7" ht="15" customHeight="1" x14ac:dyDescent="0.25">
      <c r="A72" s="17" t="s">
        <v>60</v>
      </c>
      <c r="B72" s="13" t="s">
        <v>20</v>
      </c>
      <c r="C72" s="4">
        <v>0.58599999999999997</v>
      </c>
      <c r="D72" s="4">
        <v>0.82199999999999995</v>
      </c>
      <c r="E72" s="5" t="s">
        <v>161</v>
      </c>
      <c r="F72" s="4">
        <f>0.725-0.25</f>
        <v>0.47499999999999998</v>
      </c>
      <c r="G72" s="21" t="s">
        <v>10</v>
      </c>
    </row>
    <row r="73" spans="1:7" ht="15" customHeight="1" x14ac:dyDescent="0.25">
      <c r="A73" s="17" t="s">
        <v>60</v>
      </c>
      <c r="B73" s="13" t="s">
        <v>20</v>
      </c>
      <c r="C73" s="4">
        <v>0.49399999999999999</v>
      </c>
      <c r="D73" s="4">
        <v>0.71799999999999997</v>
      </c>
      <c r="E73" s="5" t="s">
        <v>162</v>
      </c>
      <c r="F73" s="4">
        <f>0.725-0.33</f>
        <v>0.39499999999999996</v>
      </c>
      <c r="G73" s="21" t="s">
        <v>10</v>
      </c>
    </row>
    <row r="74" spans="1:7" ht="15" customHeight="1" x14ac:dyDescent="0.25">
      <c r="A74" s="17" t="s">
        <v>60</v>
      </c>
      <c r="B74" s="13" t="s">
        <v>20</v>
      </c>
      <c r="C74" s="4">
        <v>0.42488668555240799</v>
      </c>
      <c r="D74" s="4">
        <v>0.65488668555240803</v>
      </c>
      <c r="E74" s="5" t="s">
        <v>247</v>
      </c>
      <c r="F74" s="4">
        <v>0.33</v>
      </c>
      <c r="G74" s="21" t="s">
        <v>10</v>
      </c>
    </row>
    <row r="75" spans="1:7" ht="15" customHeight="1" x14ac:dyDescent="0.25">
      <c r="A75" s="17" t="s">
        <v>60</v>
      </c>
      <c r="B75" s="13" t="s">
        <v>32</v>
      </c>
      <c r="C75" s="4">
        <v>0.31900000000000001</v>
      </c>
      <c r="D75" s="4">
        <v>0.47899999999999998</v>
      </c>
      <c r="E75" s="5" t="s">
        <v>246</v>
      </c>
      <c r="F75" s="4">
        <f>0.708-0.46</f>
        <v>0.24799999999999994</v>
      </c>
      <c r="G75" s="21" t="s">
        <v>10</v>
      </c>
    </row>
    <row r="76" spans="1:7" ht="15" customHeight="1" x14ac:dyDescent="0.25">
      <c r="A76" s="17" t="s">
        <v>60</v>
      </c>
      <c r="B76" s="13" t="s">
        <v>20</v>
      </c>
      <c r="C76" s="4">
        <v>0.91200000000000003</v>
      </c>
      <c r="D76" s="4">
        <v>1.103</v>
      </c>
      <c r="E76" s="5" t="s">
        <v>248</v>
      </c>
      <c r="F76" s="4">
        <v>0.70799999999999996</v>
      </c>
      <c r="G76" s="21" t="s">
        <v>10</v>
      </c>
    </row>
    <row r="77" spans="1:7" x14ac:dyDescent="0.25">
      <c r="A77" s="17" t="s">
        <v>61</v>
      </c>
      <c r="B77" s="5" t="s">
        <v>20</v>
      </c>
      <c r="C77" s="4">
        <v>0.55300000000000005</v>
      </c>
      <c r="D77" s="4">
        <v>0.73699999999999999</v>
      </c>
      <c r="E77" s="5" t="s">
        <v>62</v>
      </c>
      <c r="F77" s="4">
        <f>0.723-0.301</f>
        <v>0.42199999999999999</v>
      </c>
      <c r="G77" s="15" t="s">
        <v>10</v>
      </c>
    </row>
    <row r="78" spans="1:7" x14ac:dyDescent="0.25">
      <c r="A78" s="17" t="s">
        <v>61</v>
      </c>
      <c r="B78" s="5" t="s">
        <v>20</v>
      </c>
      <c r="C78" s="4">
        <v>0.59099999999999997</v>
      </c>
      <c r="D78" s="4">
        <v>0.78700000000000003</v>
      </c>
      <c r="E78" s="4" t="s">
        <v>63</v>
      </c>
      <c r="F78" s="4">
        <f>0.694-0.247</f>
        <v>0.44699999999999995</v>
      </c>
      <c r="G78" s="15" t="s">
        <v>10</v>
      </c>
    </row>
    <row r="79" spans="1:7" x14ac:dyDescent="0.25">
      <c r="A79" s="17" t="s">
        <v>61</v>
      </c>
      <c r="B79" s="5" t="s">
        <v>20</v>
      </c>
      <c r="C79" s="4">
        <v>0.93300000000000005</v>
      </c>
      <c r="D79" s="4">
        <v>1.1599999999999999</v>
      </c>
      <c r="E79" s="4" t="s">
        <v>224</v>
      </c>
      <c r="F79" s="4">
        <v>0.70599999999999996</v>
      </c>
      <c r="G79" s="15" t="s">
        <v>10</v>
      </c>
    </row>
    <row r="80" spans="1:7" x14ac:dyDescent="0.25">
      <c r="A80" s="17" t="s">
        <v>61</v>
      </c>
      <c r="B80" s="5" t="s">
        <v>20</v>
      </c>
      <c r="C80" s="4">
        <v>0.19900000000000001</v>
      </c>
      <c r="D80" s="4">
        <v>0.46899999999999997</v>
      </c>
      <c r="E80" s="4" t="s">
        <v>225</v>
      </c>
      <c r="F80" s="4">
        <f>0.732-0.58</f>
        <v>0.15200000000000002</v>
      </c>
      <c r="G80" s="15" t="s">
        <v>10</v>
      </c>
    </row>
    <row r="81" spans="1:1018" x14ac:dyDescent="0.25">
      <c r="A81" s="17" t="s">
        <v>61</v>
      </c>
      <c r="B81" s="5" t="s">
        <v>20</v>
      </c>
      <c r="C81" s="4">
        <v>0.92900000000000005</v>
      </c>
      <c r="D81" s="4">
        <v>1.1879999999999999</v>
      </c>
      <c r="E81" s="4" t="s">
        <v>227</v>
      </c>
      <c r="F81" s="4">
        <v>0.70499999999999996</v>
      </c>
      <c r="G81" s="15" t="s">
        <v>10</v>
      </c>
    </row>
    <row r="82" spans="1:1018" x14ac:dyDescent="0.25">
      <c r="A82" s="17" t="s">
        <v>61</v>
      </c>
      <c r="B82" s="5" t="s">
        <v>20</v>
      </c>
      <c r="C82" s="4">
        <v>0.93100000000000005</v>
      </c>
      <c r="D82" s="4">
        <v>1.214</v>
      </c>
      <c r="E82" s="4" t="s">
        <v>255</v>
      </c>
      <c r="F82" s="4">
        <v>0.70699999999999996</v>
      </c>
      <c r="G82" s="15" t="s">
        <v>10</v>
      </c>
    </row>
    <row r="83" spans="1:1018" x14ac:dyDescent="0.25">
      <c r="A83" s="1" t="s">
        <v>64</v>
      </c>
      <c r="B83" s="18" t="s">
        <v>13</v>
      </c>
      <c r="C83" s="12">
        <v>7.3999999999999996E-2</v>
      </c>
      <c r="D83" s="12">
        <v>0.19900000000000001</v>
      </c>
      <c r="E83" s="13" t="s">
        <v>65</v>
      </c>
      <c r="F83" s="12">
        <f>0.636-0.48-0.072-0.025-0.01</f>
        <v>4.900000000000003E-2</v>
      </c>
      <c r="G83" s="21" t="s">
        <v>10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  <c r="IG83" s="7"/>
      <c r="IH83" s="7"/>
      <c r="II83" s="7"/>
      <c r="IJ83" s="7"/>
      <c r="IK83" s="7"/>
      <c r="IL83" s="7"/>
      <c r="IM83" s="7"/>
      <c r="IN83" s="7"/>
      <c r="IO83" s="7"/>
      <c r="IP83" s="7"/>
      <c r="IQ83" s="7"/>
      <c r="IR83" s="7"/>
      <c r="IS83" s="7"/>
      <c r="IT83" s="7"/>
      <c r="IU83" s="7"/>
      <c r="IV83" s="7"/>
      <c r="IW83" s="7"/>
      <c r="IX83" s="7"/>
      <c r="IY83" s="7"/>
      <c r="IZ83" s="7"/>
      <c r="JA83" s="7"/>
      <c r="JB83" s="7"/>
      <c r="JC83" s="7"/>
      <c r="JD83" s="7"/>
      <c r="JE83" s="7"/>
      <c r="JF83" s="7"/>
      <c r="JG83" s="7"/>
      <c r="JH83" s="7"/>
      <c r="JI83" s="7"/>
      <c r="JJ83" s="7"/>
      <c r="JK83" s="7"/>
      <c r="JL83" s="7"/>
      <c r="JM83" s="7"/>
      <c r="JN83" s="7"/>
      <c r="JO83" s="7"/>
      <c r="JP83" s="7"/>
      <c r="JQ83" s="7"/>
      <c r="JR83" s="7"/>
      <c r="JS83" s="7"/>
      <c r="JT83" s="7"/>
      <c r="JU83" s="7"/>
      <c r="JV83" s="7"/>
      <c r="JW83" s="7"/>
      <c r="JX83" s="7"/>
      <c r="JY83" s="7"/>
      <c r="JZ83" s="7"/>
      <c r="KA83" s="7"/>
      <c r="KB83" s="7"/>
      <c r="KC83" s="7"/>
      <c r="KD83" s="7"/>
      <c r="KE83" s="7"/>
      <c r="KF83" s="7"/>
      <c r="KG83" s="7"/>
      <c r="KH83" s="7"/>
      <c r="KI83" s="7"/>
      <c r="KJ83" s="7"/>
      <c r="KK83" s="7"/>
      <c r="KL83" s="7"/>
      <c r="KM83" s="7"/>
      <c r="KN83" s="7"/>
      <c r="KO83" s="7"/>
      <c r="KP83" s="7"/>
      <c r="KQ83" s="7"/>
      <c r="KR83" s="7"/>
      <c r="KS83" s="7"/>
      <c r="KT83" s="7"/>
      <c r="KU83" s="7"/>
      <c r="KV83" s="7"/>
      <c r="KW83" s="7"/>
      <c r="KX83" s="7"/>
      <c r="KY83" s="7"/>
      <c r="KZ83" s="7"/>
      <c r="LA83" s="7"/>
      <c r="LB83" s="7"/>
      <c r="LC83" s="7"/>
      <c r="LD83" s="7"/>
      <c r="LE83" s="7"/>
      <c r="LF83" s="7"/>
      <c r="LG83" s="7"/>
      <c r="LH83" s="7"/>
      <c r="LI83" s="7"/>
      <c r="LJ83" s="7"/>
      <c r="LK83" s="7"/>
      <c r="LL83" s="7"/>
      <c r="LM83" s="7"/>
      <c r="LN83" s="7"/>
      <c r="LO83" s="7"/>
      <c r="LP83" s="7"/>
      <c r="LQ83" s="7"/>
      <c r="LR83" s="7"/>
      <c r="LS83" s="7"/>
      <c r="LT83" s="7"/>
      <c r="LU83" s="7"/>
      <c r="LV83" s="7"/>
      <c r="LW83" s="7"/>
      <c r="LX83" s="7"/>
      <c r="LY83" s="7"/>
      <c r="LZ83" s="7"/>
      <c r="MA83" s="7"/>
      <c r="MB83" s="7"/>
      <c r="MC83" s="7"/>
      <c r="MD83" s="7"/>
      <c r="ME83" s="7"/>
      <c r="MF83" s="7"/>
      <c r="MG83" s="7"/>
      <c r="MH83" s="7"/>
      <c r="MI83" s="7"/>
      <c r="MJ83" s="7"/>
      <c r="MK83" s="7"/>
      <c r="ML83" s="7"/>
      <c r="MM83" s="7"/>
      <c r="MN83" s="7"/>
      <c r="MO83" s="7"/>
      <c r="MP83" s="7"/>
      <c r="MQ83" s="7"/>
      <c r="MR83" s="7"/>
      <c r="MS83" s="7"/>
      <c r="MT83" s="7"/>
      <c r="MU83" s="7"/>
      <c r="MV83" s="7"/>
      <c r="MW83" s="7"/>
      <c r="MX83" s="7"/>
      <c r="MY83" s="7"/>
      <c r="MZ83" s="7"/>
      <c r="NA83" s="7"/>
      <c r="NB83" s="7"/>
      <c r="NC83" s="7"/>
      <c r="ND83" s="7"/>
      <c r="NE83" s="7"/>
      <c r="NF83" s="7"/>
      <c r="NG83" s="7"/>
      <c r="NH83" s="7"/>
      <c r="NI83" s="7"/>
      <c r="NJ83" s="7"/>
      <c r="NK83" s="7"/>
      <c r="NL83" s="7"/>
      <c r="NM83" s="7"/>
      <c r="NN83" s="7"/>
      <c r="NO83" s="7"/>
      <c r="NP83" s="7"/>
      <c r="NQ83" s="7"/>
      <c r="NR83" s="7"/>
      <c r="NS83" s="7"/>
      <c r="NT83" s="7"/>
      <c r="NU83" s="7"/>
      <c r="NV83" s="7"/>
      <c r="NW83" s="7"/>
      <c r="NX83" s="7"/>
      <c r="NY83" s="7"/>
      <c r="NZ83" s="7"/>
      <c r="OA83" s="7"/>
      <c r="OB83" s="7"/>
      <c r="OC83" s="7"/>
      <c r="OD83" s="7"/>
      <c r="OE83" s="7"/>
      <c r="OF83" s="7"/>
      <c r="OG83" s="7"/>
      <c r="OH83" s="7"/>
      <c r="OI83" s="7"/>
      <c r="OJ83" s="7"/>
      <c r="OK83" s="7"/>
      <c r="OL83" s="7"/>
      <c r="OM83" s="7"/>
      <c r="ON83" s="7"/>
      <c r="OO83" s="7"/>
      <c r="OP83" s="7"/>
      <c r="OQ83" s="7"/>
      <c r="OR83" s="7"/>
      <c r="OS83" s="7"/>
      <c r="OT83" s="7"/>
      <c r="OU83" s="7"/>
      <c r="OV83" s="7"/>
      <c r="OW83" s="7"/>
      <c r="OX83" s="7"/>
      <c r="OY83" s="7"/>
      <c r="OZ83" s="7"/>
      <c r="PA83" s="7"/>
      <c r="PB83" s="7"/>
      <c r="PC83" s="7"/>
      <c r="PD83" s="7"/>
      <c r="PE83" s="7"/>
      <c r="PF83" s="7"/>
      <c r="PG83" s="7"/>
      <c r="PH83" s="7"/>
      <c r="PI83" s="7"/>
      <c r="PJ83" s="7"/>
      <c r="PK83" s="7"/>
      <c r="PL83" s="7"/>
      <c r="PM83" s="7"/>
      <c r="PN83" s="7"/>
      <c r="PO83" s="7"/>
      <c r="PP83" s="7"/>
      <c r="PQ83" s="7"/>
      <c r="PR83" s="7"/>
      <c r="PS83" s="7"/>
      <c r="PT83" s="7"/>
      <c r="PU83" s="7"/>
      <c r="PV83" s="7"/>
      <c r="PW83" s="7"/>
      <c r="PX83" s="7"/>
      <c r="PY83" s="7"/>
      <c r="PZ83" s="7"/>
      <c r="QA83" s="7"/>
      <c r="QB83" s="7"/>
      <c r="QC83" s="7"/>
      <c r="QD83" s="7"/>
      <c r="QE83" s="7"/>
      <c r="QF83" s="7"/>
      <c r="QG83" s="7"/>
      <c r="QH83" s="7"/>
      <c r="QI83" s="7"/>
      <c r="QJ83" s="7"/>
      <c r="QK83" s="7"/>
      <c r="QL83" s="7"/>
      <c r="QM83" s="7"/>
      <c r="QN83" s="7"/>
      <c r="QO83" s="7"/>
      <c r="QP83" s="7"/>
      <c r="QQ83" s="7"/>
      <c r="QR83" s="7"/>
      <c r="QS83" s="7"/>
      <c r="QT83" s="7"/>
      <c r="QU83" s="7"/>
      <c r="QV83" s="7"/>
      <c r="QW83" s="7"/>
      <c r="QX83" s="7"/>
      <c r="QY83" s="7"/>
      <c r="QZ83" s="7"/>
      <c r="RA83" s="7"/>
      <c r="RB83" s="7"/>
      <c r="RC83" s="7"/>
      <c r="RD83" s="7"/>
      <c r="RE83" s="7"/>
      <c r="RF83" s="7"/>
      <c r="RG83" s="7"/>
      <c r="RH83" s="7"/>
      <c r="RI83" s="7"/>
      <c r="RJ83" s="7"/>
      <c r="RK83" s="7"/>
      <c r="RL83" s="7"/>
      <c r="RM83" s="7"/>
      <c r="RN83" s="7"/>
      <c r="RO83" s="7"/>
      <c r="RP83" s="7"/>
      <c r="RQ83" s="7"/>
      <c r="RR83" s="7"/>
      <c r="RS83" s="7"/>
      <c r="RT83" s="7"/>
      <c r="RU83" s="7"/>
      <c r="RV83" s="7"/>
      <c r="RW83" s="7"/>
      <c r="RX83" s="7"/>
      <c r="RY83" s="7"/>
      <c r="RZ83" s="7"/>
      <c r="SA83" s="7"/>
      <c r="SB83" s="7"/>
      <c r="SC83" s="7"/>
      <c r="SD83" s="7"/>
      <c r="SE83" s="7"/>
      <c r="SF83" s="7"/>
      <c r="SG83" s="7"/>
      <c r="SH83" s="7"/>
      <c r="SI83" s="7"/>
      <c r="SJ83" s="7"/>
      <c r="SK83" s="7"/>
      <c r="SL83" s="7"/>
      <c r="SM83" s="7"/>
      <c r="SN83" s="7"/>
      <c r="SO83" s="7"/>
      <c r="SP83" s="7"/>
      <c r="SQ83" s="7"/>
      <c r="SR83" s="7"/>
      <c r="SS83" s="7"/>
      <c r="ST83" s="7"/>
      <c r="SU83" s="7"/>
      <c r="SV83" s="7"/>
      <c r="SW83" s="7"/>
      <c r="SX83" s="7"/>
      <c r="SY83" s="7"/>
      <c r="SZ83" s="7"/>
      <c r="TA83" s="7"/>
      <c r="TB83" s="7"/>
      <c r="TC83" s="7"/>
      <c r="TD83" s="7"/>
      <c r="TE83" s="7"/>
      <c r="TF83" s="7"/>
      <c r="TG83" s="7"/>
      <c r="TH83" s="7"/>
      <c r="TI83" s="7"/>
      <c r="TJ83" s="7"/>
      <c r="TK83" s="7"/>
      <c r="TL83" s="7"/>
      <c r="TM83" s="7"/>
      <c r="TN83" s="7"/>
      <c r="TO83" s="7"/>
      <c r="TP83" s="7"/>
      <c r="TQ83" s="7"/>
      <c r="TR83" s="7"/>
      <c r="TS83" s="7"/>
      <c r="TT83" s="7"/>
      <c r="TU83" s="7"/>
      <c r="TV83" s="7"/>
      <c r="TW83" s="7"/>
      <c r="TX83" s="7"/>
      <c r="TY83" s="7"/>
      <c r="TZ83" s="7"/>
      <c r="UA83" s="7"/>
      <c r="UB83" s="7"/>
      <c r="UC83" s="7"/>
      <c r="UD83" s="7"/>
      <c r="UE83" s="7"/>
      <c r="UF83" s="7"/>
      <c r="UG83" s="7"/>
      <c r="UH83" s="7"/>
      <c r="UI83" s="7"/>
      <c r="UJ83" s="7"/>
      <c r="UK83" s="7"/>
      <c r="UL83" s="7"/>
      <c r="UM83" s="7"/>
      <c r="UN83" s="7"/>
      <c r="UO83" s="7"/>
      <c r="UP83" s="7"/>
      <c r="UQ83" s="7"/>
      <c r="UR83" s="7"/>
      <c r="US83" s="7"/>
      <c r="UT83" s="7"/>
      <c r="UU83" s="7"/>
      <c r="UV83" s="7"/>
      <c r="UW83" s="7"/>
      <c r="UX83" s="7"/>
      <c r="UY83" s="7"/>
      <c r="UZ83" s="7"/>
      <c r="VA83" s="7"/>
      <c r="VB83" s="7"/>
      <c r="VC83" s="7"/>
      <c r="VD83" s="7"/>
      <c r="VE83" s="7"/>
      <c r="VF83" s="7"/>
      <c r="VG83" s="7"/>
      <c r="VH83" s="7"/>
      <c r="VI83" s="7"/>
      <c r="VJ83" s="7"/>
      <c r="VK83" s="7"/>
      <c r="VL83" s="7"/>
      <c r="VM83" s="7"/>
      <c r="VN83" s="7"/>
      <c r="VO83" s="7"/>
      <c r="VP83" s="7"/>
      <c r="VQ83" s="7"/>
      <c r="VR83" s="7"/>
      <c r="VS83" s="7"/>
      <c r="VT83" s="7"/>
      <c r="VU83" s="7"/>
      <c r="VV83" s="7"/>
      <c r="VW83" s="7"/>
      <c r="VX83" s="7"/>
      <c r="VY83" s="7"/>
      <c r="VZ83" s="7"/>
      <c r="WA83" s="7"/>
      <c r="WB83" s="7"/>
      <c r="WC83" s="7"/>
      <c r="WD83" s="7"/>
      <c r="WE83" s="7"/>
      <c r="WF83" s="7"/>
      <c r="WG83" s="7"/>
      <c r="WH83" s="7"/>
      <c r="WI83" s="7"/>
      <c r="WJ83" s="7"/>
      <c r="WK83" s="7"/>
      <c r="WL83" s="7"/>
      <c r="WM83" s="7"/>
      <c r="WN83" s="7"/>
      <c r="WO83" s="7"/>
      <c r="WP83" s="7"/>
      <c r="WQ83" s="7"/>
      <c r="WR83" s="7"/>
      <c r="WS83" s="7"/>
      <c r="WT83" s="7"/>
      <c r="WU83" s="7"/>
      <c r="WV83" s="7"/>
      <c r="WW83" s="7"/>
      <c r="WX83" s="7"/>
      <c r="WY83" s="7"/>
      <c r="WZ83" s="7"/>
      <c r="XA83" s="7"/>
      <c r="XB83" s="7"/>
      <c r="XC83" s="7"/>
      <c r="XD83" s="7"/>
      <c r="XE83" s="7"/>
      <c r="XF83" s="7"/>
      <c r="XG83" s="7"/>
      <c r="XH83" s="7"/>
      <c r="XI83" s="7"/>
      <c r="XJ83" s="7"/>
      <c r="XK83" s="7"/>
      <c r="XL83" s="7"/>
      <c r="XM83" s="7"/>
      <c r="XN83" s="7"/>
      <c r="XO83" s="7"/>
      <c r="XP83" s="7"/>
      <c r="XQ83" s="7"/>
      <c r="XR83" s="7"/>
      <c r="XS83" s="7"/>
      <c r="XT83" s="7"/>
      <c r="XU83" s="7"/>
      <c r="XV83" s="7"/>
      <c r="XW83" s="7"/>
      <c r="XX83" s="7"/>
      <c r="XY83" s="7"/>
      <c r="XZ83" s="7"/>
      <c r="YA83" s="7"/>
      <c r="YB83" s="7"/>
      <c r="YC83" s="7"/>
      <c r="YD83" s="7"/>
      <c r="YE83" s="7"/>
      <c r="YF83" s="7"/>
      <c r="YG83" s="7"/>
      <c r="YH83" s="7"/>
      <c r="YI83" s="7"/>
      <c r="YJ83" s="7"/>
      <c r="YK83" s="7"/>
      <c r="YL83" s="7"/>
      <c r="YM83" s="7"/>
      <c r="YN83" s="7"/>
      <c r="YO83" s="7"/>
      <c r="YP83" s="7"/>
      <c r="YQ83" s="7"/>
      <c r="YR83" s="7"/>
      <c r="YS83" s="7"/>
      <c r="YT83" s="7"/>
      <c r="YU83" s="7"/>
      <c r="YV83" s="7"/>
      <c r="YW83" s="7"/>
      <c r="YX83" s="7"/>
      <c r="YY83" s="7"/>
      <c r="YZ83" s="7"/>
      <c r="ZA83" s="7"/>
      <c r="ZB83" s="7"/>
      <c r="ZC83" s="7"/>
      <c r="ZD83" s="7"/>
      <c r="ZE83" s="7"/>
      <c r="ZF83" s="7"/>
      <c r="ZG83" s="7"/>
      <c r="ZH83" s="7"/>
      <c r="ZI83" s="7"/>
      <c r="ZJ83" s="7"/>
      <c r="ZK83" s="7"/>
      <c r="ZL83" s="7"/>
      <c r="ZM83" s="7"/>
      <c r="ZN83" s="7"/>
      <c r="ZO83" s="7"/>
      <c r="ZP83" s="7"/>
      <c r="ZQ83" s="7"/>
      <c r="ZR83" s="7"/>
      <c r="ZS83" s="7"/>
      <c r="ZT83" s="7"/>
      <c r="ZU83" s="7"/>
      <c r="ZV83" s="7"/>
      <c r="ZW83" s="7"/>
      <c r="ZX83" s="7"/>
      <c r="ZY83" s="7"/>
      <c r="ZZ83" s="7"/>
      <c r="AAA83" s="7"/>
      <c r="AAB83" s="7"/>
      <c r="AAC83" s="7"/>
      <c r="AAD83" s="7"/>
      <c r="AAE83" s="7"/>
      <c r="AAF83" s="7"/>
      <c r="AAG83" s="7"/>
      <c r="AAH83" s="7"/>
      <c r="AAI83" s="7"/>
      <c r="AAJ83" s="7"/>
      <c r="AAK83" s="7"/>
      <c r="AAL83" s="7"/>
      <c r="AAM83" s="7"/>
      <c r="AAN83" s="7"/>
      <c r="AAO83" s="7"/>
      <c r="AAP83" s="7"/>
      <c r="AAQ83" s="7"/>
      <c r="AAR83" s="7"/>
      <c r="AAS83" s="7"/>
      <c r="AAT83" s="7"/>
      <c r="AAU83" s="7"/>
      <c r="AAV83" s="7"/>
      <c r="AAW83" s="7"/>
      <c r="AAX83" s="7"/>
      <c r="AAY83" s="7"/>
      <c r="AAZ83" s="7"/>
      <c r="ABA83" s="7"/>
      <c r="ABB83" s="7"/>
      <c r="ABC83" s="7"/>
      <c r="ABD83" s="7"/>
      <c r="ABE83" s="7"/>
      <c r="ABF83" s="7"/>
      <c r="ABG83" s="7"/>
      <c r="ABH83" s="7"/>
      <c r="ABI83" s="7"/>
      <c r="ABJ83" s="7"/>
      <c r="ABK83" s="7"/>
      <c r="ABL83" s="7"/>
      <c r="ABM83" s="7"/>
      <c r="ABN83" s="7"/>
      <c r="ABO83" s="7"/>
      <c r="ABP83" s="7"/>
      <c r="ABQ83" s="7"/>
      <c r="ABR83" s="7"/>
      <c r="ABS83" s="7"/>
      <c r="ABT83" s="7"/>
      <c r="ABU83" s="7"/>
      <c r="ABV83" s="7"/>
      <c r="ABW83" s="7"/>
      <c r="ABX83" s="7"/>
      <c r="ABY83" s="7"/>
      <c r="ABZ83" s="7"/>
      <c r="ACA83" s="7"/>
      <c r="ACB83" s="7"/>
      <c r="ACC83" s="7"/>
      <c r="ACD83" s="7"/>
      <c r="ACE83" s="7"/>
      <c r="ACF83" s="7"/>
      <c r="ACG83" s="7"/>
      <c r="ACH83" s="7"/>
      <c r="ACI83" s="7"/>
      <c r="ACJ83" s="7"/>
      <c r="ACK83" s="7"/>
      <c r="ACL83" s="7"/>
      <c r="ACM83" s="7"/>
      <c r="ACN83" s="7"/>
      <c r="ACO83" s="7"/>
      <c r="ACP83" s="7"/>
      <c r="ACQ83" s="7"/>
      <c r="ACR83" s="7"/>
      <c r="ACS83" s="7"/>
      <c r="ACT83" s="7"/>
      <c r="ACU83" s="7"/>
      <c r="ACV83" s="7"/>
      <c r="ACW83" s="7"/>
      <c r="ACX83" s="7"/>
      <c r="ACY83" s="7"/>
      <c r="ACZ83" s="7"/>
      <c r="ADA83" s="7"/>
      <c r="ADB83" s="7"/>
      <c r="ADC83" s="7"/>
      <c r="ADD83" s="7"/>
      <c r="ADE83" s="7"/>
      <c r="ADF83" s="7"/>
      <c r="ADG83" s="7"/>
      <c r="ADH83" s="7"/>
      <c r="ADI83" s="7"/>
      <c r="ADJ83" s="7"/>
      <c r="ADK83" s="7"/>
      <c r="ADL83" s="7"/>
      <c r="ADM83" s="7"/>
      <c r="ADN83" s="7"/>
      <c r="ADO83" s="7"/>
      <c r="ADP83" s="7"/>
      <c r="ADQ83" s="7"/>
      <c r="ADR83" s="7"/>
      <c r="ADS83" s="7"/>
      <c r="ADT83" s="7"/>
      <c r="ADU83" s="7"/>
      <c r="ADV83" s="7"/>
      <c r="ADW83" s="7"/>
      <c r="ADX83" s="7"/>
      <c r="ADY83" s="7"/>
      <c r="ADZ83" s="7"/>
      <c r="AEA83" s="7"/>
      <c r="AEB83" s="7"/>
      <c r="AEC83" s="7"/>
      <c r="AED83" s="7"/>
      <c r="AEE83" s="7"/>
      <c r="AEF83" s="7"/>
      <c r="AEG83" s="7"/>
      <c r="AEH83" s="7"/>
      <c r="AEI83" s="7"/>
      <c r="AEJ83" s="7"/>
      <c r="AEK83" s="7"/>
      <c r="AEL83" s="7"/>
      <c r="AEM83" s="7"/>
      <c r="AEN83" s="7"/>
      <c r="AEO83" s="7"/>
      <c r="AEP83" s="7"/>
      <c r="AEQ83" s="7"/>
      <c r="AER83" s="7"/>
      <c r="AES83" s="7"/>
      <c r="AET83" s="7"/>
      <c r="AEU83" s="7"/>
      <c r="AEV83" s="7"/>
      <c r="AEW83" s="7"/>
      <c r="AEX83" s="7"/>
      <c r="AEY83" s="7"/>
      <c r="AEZ83" s="7"/>
      <c r="AFA83" s="7"/>
      <c r="AFB83" s="7"/>
      <c r="AFC83" s="7"/>
      <c r="AFD83" s="7"/>
      <c r="AFE83" s="7"/>
      <c r="AFF83" s="7"/>
      <c r="AFG83" s="7"/>
      <c r="AFH83" s="7"/>
      <c r="AFI83" s="7"/>
      <c r="AFJ83" s="7"/>
      <c r="AFK83" s="7"/>
      <c r="AFL83" s="7"/>
      <c r="AFM83" s="7"/>
      <c r="AFN83" s="7"/>
      <c r="AFO83" s="7"/>
      <c r="AFP83" s="7"/>
      <c r="AFQ83" s="7"/>
      <c r="AFR83" s="7"/>
      <c r="AFS83" s="7"/>
      <c r="AFT83" s="7"/>
      <c r="AFU83" s="7"/>
      <c r="AFV83" s="7"/>
      <c r="AFW83" s="7"/>
      <c r="AFX83" s="7"/>
      <c r="AFY83" s="7"/>
      <c r="AFZ83" s="7"/>
      <c r="AGA83" s="7"/>
      <c r="AGB83" s="7"/>
      <c r="AGC83" s="7"/>
      <c r="AGD83" s="7"/>
      <c r="AGE83" s="7"/>
      <c r="AGF83" s="7"/>
      <c r="AGG83" s="7"/>
      <c r="AGH83" s="7"/>
      <c r="AGI83" s="7"/>
      <c r="AGJ83" s="7"/>
      <c r="AGK83" s="7"/>
      <c r="AGL83" s="7"/>
      <c r="AGM83" s="7"/>
      <c r="AGN83" s="7"/>
      <c r="AGO83" s="7"/>
      <c r="AGP83" s="7"/>
      <c r="AGQ83" s="7"/>
      <c r="AGR83" s="7"/>
      <c r="AGS83" s="7"/>
      <c r="AGT83" s="7"/>
      <c r="AGU83" s="7"/>
      <c r="AGV83" s="7"/>
      <c r="AGW83" s="7"/>
      <c r="AGX83" s="7"/>
      <c r="AGY83" s="7"/>
      <c r="AGZ83" s="7"/>
      <c r="AHA83" s="7"/>
      <c r="AHB83" s="7"/>
      <c r="AHC83" s="7"/>
      <c r="AHD83" s="7"/>
      <c r="AHE83" s="7"/>
      <c r="AHF83" s="7"/>
      <c r="AHG83" s="7"/>
      <c r="AHH83" s="7"/>
      <c r="AHI83" s="7"/>
      <c r="AHJ83" s="7"/>
      <c r="AHK83" s="7"/>
      <c r="AHL83" s="7"/>
      <c r="AHM83" s="7"/>
      <c r="AHN83" s="7"/>
      <c r="AHO83" s="7"/>
      <c r="AHP83" s="7"/>
      <c r="AHQ83" s="7"/>
      <c r="AHR83" s="7"/>
      <c r="AHS83" s="7"/>
      <c r="AHT83" s="7"/>
      <c r="AHU83" s="7"/>
      <c r="AHV83" s="7"/>
      <c r="AHW83" s="7"/>
      <c r="AHX83" s="7"/>
      <c r="AHY83" s="7"/>
      <c r="AHZ83" s="7"/>
      <c r="AIA83" s="7"/>
      <c r="AIB83" s="7"/>
      <c r="AIC83" s="7"/>
      <c r="AID83" s="7"/>
      <c r="AIE83" s="7"/>
      <c r="AIF83" s="7"/>
      <c r="AIG83" s="7"/>
      <c r="AIH83" s="7"/>
      <c r="AII83" s="7"/>
      <c r="AIJ83" s="7"/>
      <c r="AIK83" s="7"/>
      <c r="AIL83" s="7"/>
      <c r="AIM83" s="7"/>
      <c r="AIN83" s="7"/>
      <c r="AIO83" s="7"/>
      <c r="AIP83" s="7"/>
      <c r="AIQ83" s="7"/>
      <c r="AIR83" s="7"/>
      <c r="AIS83" s="7"/>
      <c r="AIT83" s="7"/>
      <c r="AIU83" s="7"/>
      <c r="AIV83" s="7"/>
      <c r="AIW83" s="7"/>
      <c r="AIX83" s="7"/>
      <c r="AIY83" s="7"/>
      <c r="AIZ83" s="7"/>
      <c r="AJA83" s="7"/>
      <c r="AJB83" s="7"/>
      <c r="AJC83" s="7"/>
      <c r="AJD83" s="7"/>
      <c r="AJE83" s="7"/>
      <c r="AJF83" s="7"/>
      <c r="AJG83" s="7"/>
      <c r="AJH83" s="7"/>
      <c r="AJI83" s="7"/>
      <c r="AJJ83" s="7"/>
      <c r="AJK83" s="7"/>
      <c r="AJL83" s="7"/>
      <c r="AJM83" s="7"/>
      <c r="AJN83" s="7"/>
      <c r="AJO83" s="7"/>
      <c r="AJP83" s="7"/>
      <c r="AJQ83" s="7"/>
      <c r="AJR83" s="7"/>
      <c r="AJS83" s="7"/>
      <c r="AJT83" s="7"/>
      <c r="AJU83" s="7"/>
      <c r="AJV83" s="7"/>
      <c r="AJW83" s="7"/>
      <c r="AJX83" s="7"/>
      <c r="AJY83" s="7"/>
      <c r="AJZ83" s="7"/>
      <c r="AKA83" s="7"/>
      <c r="AKB83" s="7"/>
      <c r="AKC83" s="7"/>
      <c r="AKD83" s="7"/>
      <c r="AKE83" s="7"/>
      <c r="AKF83" s="7"/>
      <c r="AKG83" s="7"/>
      <c r="AKH83" s="7"/>
      <c r="AKI83" s="7"/>
      <c r="AKJ83" s="7"/>
      <c r="AKK83" s="7"/>
      <c r="AKL83" s="7"/>
      <c r="AKM83" s="7"/>
      <c r="AKN83" s="7"/>
      <c r="AKO83" s="7"/>
      <c r="AKP83" s="7"/>
      <c r="AKQ83" s="7"/>
      <c r="AKR83" s="7"/>
      <c r="AKS83" s="7"/>
      <c r="AKT83" s="7"/>
      <c r="AKU83" s="7"/>
      <c r="AKV83" s="7"/>
      <c r="AKW83" s="7"/>
      <c r="AKX83" s="7"/>
      <c r="AKY83" s="7"/>
      <c r="AKZ83" s="7"/>
      <c r="ALA83" s="7"/>
      <c r="ALB83" s="7"/>
      <c r="ALC83" s="7"/>
      <c r="ALD83" s="7"/>
      <c r="ALE83" s="7"/>
      <c r="ALF83" s="7"/>
      <c r="ALG83" s="7"/>
      <c r="ALH83" s="7"/>
      <c r="ALI83" s="7"/>
      <c r="ALJ83" s="7"/>
      <c r="ALK83" s="7"/>
      <c r="ALL83" s="7"/>
      <c r="ALM83" s="7"/>
      <c r="ALN83" s="7"/>
      <c r="ALO83" s="7"/>
      <c r="ALP83" s="7"/>
      <c r="ALQ83" s="7"/>
      <c r="ALR83" s="7"/>
      <c r="ALS83" s="7"/>
      <c r="ALT83" s="7"/>
      <c r="ALU83" s="7"/>
      <c r="ALV83" s="7"/>
      <c r="ALW83" s="7"/>
      <c r="ALX83" s="7"/>
      <c r="ALY83" s="7"/>
      <c r="ALZ83" s="7"/>
      <c r="AMA83" s="7"/>
      <c r="AMB83" s="7"/>
      <c r="AMC83" s="7"/>
      <c r="AMD83" s="7"/>
    </row>
    <row r="84" spans="1:1018" x14ac:dyDescent="0.25">
      <c r="A84" s="1" t="s">
        <v>64</v>
      </c>
      <c r="B84" s="22" t="s">
        <v>32</v>
      </c>
      <c r="C84" s="23">
        <v>0.58699999999999997</v>
      </c>
      <c r="D84" s="23">
        <v>0.747</v>
      </c>
      <c r="E84" s="24" t="s">
        <v>284</v>
      </c>
      <c r="F84" s="23">
        <f>0.656-0.265</f>
        <v>0.39100000000000001</v>
      </c>
      <c r="G84" s="21" t="s">
        <v>10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  <c r="IA84" s="7"/>
      <c r="IB84" s="7"/>
      <c r="IC84" s="7"/>
      <c r="ID84" s="7"/>
      <c r="IE84" s="7"/>
      <c r="IF84" s="7"/>
      <c r="IG84" s="7"/>
      <c r="IH84" s="7"/>
      <c r="II84" s="7"/>
      <c r="IJ84" s="7"/>
      <c r="IK84" s="7"/>
      <c r="IL84" s="7"/>
      <c r="IM84" s="7"/>
      <c r="IN84" s="7"/>
      <c r="IO84" s="7"/>
      <c r="IP84" s="7"/>
      <c r="IQ84" s="7"/>
      <c r="IR84" s="7"/>
      <c r="IS84" s="7"/>
      <c r="IT84" s="7"/>
      <c r="IU84" s="7"/>
      <c r="IV84" s="7"/>
      <c r="IW84" s="7"/>
      <c r="IX84" s="7"/>
      <c r="IY84" s="7"/>
      <c r="IZ84" s="7"/>
      <c r="JA84" s="7"/>
      <c r="JB84" s="7"/>
      <c r="JC84" s="7"/>
      <c r="JD84" s="7"/>
      <c r="JE84" s="7"/>
      <c r="JF84" s="7"/>
      <c r="JG84" s="7"/>
      <c r="JH84" s="7"/>
      <c r="JI84" s="7"/>
      <c r="JJ84" s="7"/>
      <c r="JK84" s="7"/>
      <c r="JL84" s="7"/>
      <c r="JM84" s="7"/>
      <c r="JN84" s="7"/>
      <c r="JO84" s="7"/>
      <c r="JP84" s="7"/>
      <c r="JQ84" s="7"/>
      <c r="JR84" s="7"/>
      <c r="JS84" s="7"/>
      <c r="JT84" s="7"/>
      <c r="JU84" s="7"/>
      <c r="JV84" s="7"/>
      <c r="JW84" s="7"/>
      <c r="JX84" s="7"/>
      <c r="JY84" s="7"/>
      <c r="JZ84" s="7"/>
      <c r="KA84" s="7"/>
      <c r="KB84" s="7"/>
      <c r="KC84" s="7"/>
      <c r="KD84" s="7"/>
      <c r="KE84" s="7"/>
      <c r="KF84" s="7"/>
      <c r="KG84" s="7"/>
      <c r="KH84" s="7"/>
      <c r="KI84" s="7"/>
      <c r="KJ84" s="7"/>
      <c r="KK84" s="7"/>
      <c r="KL84" s="7"/>
      <c r="KM84" s="7"/>
      <c r="KN84" s="7"/>
      <c r="KO84" s="7"/>
      <c r="KP84" s="7"/>
      <c r="KQ84" s="7"/>
      <c r="KR84" s="7"/>
      <c r="KS84" s="7"/>
      <c r="KT84" s="7"/>
      <c r="KU84" s="7"/>
      <c r="KV84" s="7"/>
      <c r="KW84" s="7"/>
      <c r="KX84" s="7"/>
      <c r="KY84" s="7"/>
      <c r="KZ84" s="7"/>
      <c r="LA84" s="7"/>
      <c r="LB84" s="7"/>
      <c r="LC84" s="7"/>
      <c r="LD84" s="7"/>
      <c r="LE84" s="7"/>
      <c r="LF84" s="7"/>
      <c r="LG84" s="7"/>
      <c r="LH84" s="7"/>
      <c r="LI84" s="7"/>
      <c r="LJ84" s="7"/>
      <c r="LK84" s="7"/>
      <c r="LL84" s="7"/>
      <c r="LM84" s="7"/>
      <c r="LN84" s="7"/>
      <c r="LO84" s="7"/>
      <c r="LP84" s="7"/>
      <c r="LQ84" s="7"/>
      <c r="LR84" s="7"/>
      <c r="LS84" s="7"/>
      <c r="LT84" s="7"/>
      <c r="LU84" s="7"/>
      <c r="LV84" s="7"/>
      <c r="LW84" s="7"/>
      <c r="LX84" s="7"/>
      <c r="LY84" s="7"/>
      <c r="LZ84" s="7"/>
      <c r="MA84" s="7"/>
      <c r="MB84" s="7"/>
      <c r="MC84" s="7"/>
      <c r="MD84" s="7"/>
      <c r="ME84" s="7"/>
      <c r="MF84" s="7"/>
      <c r="MG84" s="7"/>
      <c r="MH84" s="7"/>
      <c r="MI84" s="7"/>
      <c r="MJ84" s="7"/>
      <c r="MK84" s="7"/>
      <c r="ML84" s="7"/>
      <c r="MM84" s="7"/>
      <c r="MN84" s="7"/>
      <c r="MO84" s="7"/>
      <c r="MP84" s="7"/>
      <c r="MQ84" s="7"/>
      <c r="MR84" s="7"/>
      <c r="MS84" s="7"/>
      <c r="MT84" s="7"/>
      <c r="MU84" s="7"/>
      <c r="MV84" s="7"/>
      <c r="MW84" s="7"/>
      <c r="MX84" s="7"/>
      <c r="MY84" s="7"/>
      <c r="MZ84" s="7"/>
      <c r="NA84" s="7"/>
      <c r="NB84" s="7"/>
      <c r="NC84" s="7"/>
      <c r="ND84" s="7"/>
      <c r="NE84" s="7"/>
      <c r="NF84" s="7"/>
      <c r="NG84" s="7"/>
      <c r="NH84" s="7"/>
      <c r="NI84" s="7"/>
      <c r="NJ84" s="7"/>
      <c r="NK84" s="7"/>
      <c r="NL84" s="7"/>
      <c r="NM84" s="7"/>
      <c r="NN84" s="7"/>
      <c r="NO84" s="7"/>
      <c r="NP84" s="7"/>
      <c r="NQ84" s="7"/>
      <c r="NR84" s="7"/>
      <c r="NS84" s="7"/>
      <c r="NT84" s="7"/>
      <c r="NU84" s="7"/>
      <c r="NV84" s="7"/>
      <c r="NW84" s="7"/>
      <c r="NX84" s="7"/>
      <c r="NY84" s="7"/>
      <c r="NZ84" s="7"/>
      <c r="OA84" s="7"/>
      <c r="OB84" s="7"/>
      <c r="OC84" s="7"/>
      <c r="OD84" s="7"/>
      <c r="OE84" s="7"/>
      <c r="OF84" s="7"/>
      <c r="OG84" s="7"/>
      <c r="OH84" s="7"/>
      <c r="OI84" s="7"/>
      <c r="OJ84" s="7"/>
      <c r="OK84" s="7"/>
      <c r="OL84" s="7"/>
      <c r="OM84" s="7"/>
      <c r="ON84" s="7"/>
      <c r="OO84" s="7"/>
      <c r="OP84" s="7"/>
      <c r="OQ84" s="7"/>
      <c r="OR84" s="7"/>
      <c r="OS84" s="7"/>
      <c r="OT84" s="7"/>
      <c r="OU84" s="7"/>
      <c r="OV84" s="7"/>
      <c r="OW84" s="7"/>
      <c r="OX84" s="7"/>
      <c r="OY84" s="7"/>
      <c r="OZ84" s="7"/>
      <c r="PA84" s="7"/>
      <c r="PB84" s="7"/>
      <c r="PC84" s="7"/>
      <c r="PD84" s="7"/>
      <c r="PE84" s="7"/>
      <c r="PF84" s="7"/>
      <c r="PG84" s="7"/>
      <c r="PH84" s="7"/>
      <c r="PI84" s="7"/>
      <c r="PJ84" s="7"/>
      <c r="PK84" s="7"/>
      <c r="PL84" s="7"/>
      <c r="PM84" s="7"/>
      <c r="PN84" s="7"/>
      <c r="PO84" s="7"/>
      <c r="PP84" s="7"/>
      <c r="PQ84" s="7"/>
      <c r="PR84" s="7"/>
      <c r="PS84" s="7"/>
      <c r="PT84" s="7"/>
      <c r="PU84" s="7"/>
      <c r="PV84" s="7"/>
      <c r="PW84" s="7"/>
      <c r="PX84" s="7"/>
      <c r="PY84" s="7"/>
      <c r="PZ84" s="7"/>
      <c r="QA84" s="7"/>
      <c r="QB84" s="7"/>
      <c r="QC84" s="7"/>
      <c r="QD84" s="7"/>
      <c r="QE84" s="7"/>
      <c r="QF84" s="7"/>
      <c r="QG84" s="7"/>
      <c r="QH84" s="7"/>
      <c r="QI84" s="7"/>
      <c r="QJ84" s="7"/>
      <c r="QK84" s="7"/>
      <c r="QL84" s="7"/>
      <c r="QM84" s="7"/>
      <c r="QN84" s="7"/>
      <c r="QO84" s="7"/>
      <c r="QP84" s="7"/>
      <c r="QQ84" s="7"/>
      <c r="QR84" s="7"/>
      <c r="QS84" s="7"/>
      <c r="QT84" s="7"/>
      <c r="QU84" s="7"/>
      <c r="QV84" s="7"/>
      <c r="QW84" s="7"/>
      <c r="QX84" s="7"/>
      <c r="QY84" s="7"/>
      <c r="QZ84" s="7"/>
      <c r="RA84" s="7"/>
      <c r="RB84" s="7"/>
      <c r="RC84" s="7"/>
      <c r="RD84" s="7"/>
      <c r="RE84" s="7"/>
      <c r="RF84" s="7"/>
      <c r="RG84" s="7"/>
      <c r="RH84" s="7"/>
      <c r="RI84" s="7"/>
      <c r="RJ84" s="7"/>
      <c r="RK84" s="7"/>
      <c r="RL84" s="7"/>
      <c r="RM84" s="7"/>
      <c r="RN84" s="7"/>
      <c r="RO84" s="7"/>
      <c r="RP84" s="7"/>
      <c r="RQ84" s="7"/>
      <c r="RR84" s="7"/>
      <c r="RS84" s="7"/>
      <c r="RT84" s="7"/>
      <c r="RU84" s="7"/>
      <c r="RV84" s="7"/>
      <c r="RW84" s="7"/>
      <c r="RX84" s="7"/>
      <c r="RY84" s="7"/>
      <c r="RZ84" s="7"/>
      <c r="SA84" s="7"/>
      <c r="SB84" s="7"/>
      <c r="SC84" s="7"/>
      <c r="SD84" s="7"/>
      <c r="SE84" s="7"/>
      <c r="SF84" s="7"/>
      <c r="SG84" s="7"/>
      <c r="SH84" s="7"/>
      <c r="SI84" s="7"/>
      <c r="SJ84" s="7"/>
      <c r="SK84" s="7"/>
      <c r="SL84" s="7"/>
      <c r="SM84" s="7"/>
      <c r="SN84" s="7"/>
      <c r="SO84" s="7"/>
      <c r="SP84" s="7"/>
      <c r="SQ84" s="7"/>
      <c r="SR84" s="7"/>
      <c r="SS84" s="7"/>
      <c r="ST84" s="7"/>
      <c r="SU84" s="7"/>
      <c r="SV84" s="7"/>
      <c r="SW84" s="7"/>
      <c r="SX84" s="7"/>
      <c r="SY84" s="7"/>
      <c r="SZ84" s="7"/>
      <c r="TA84" s="7"/>
      <c r="TB84" s="7"/>
      <c r="TC84" s="7"/>
      <c r="TD84" s="7"/>
      <c r="TE84" s="7"/>
      <c r="TF84" s="7"/>
      <c r="TG84" s="7"/>
      <c r="TH84" s="7"/>
      <c r="TI84" s="7"/>
      <c r="TJ84" s="7"/>
      <c r="TK84" s="7"/>
      <c r="TL84" s="7"/>
      <c r="TM84" s="7"/>
      <c r="TN84" s="7"/>
      <c r="TO84" s="7"/>
      <c r="TP84" s="7"/>
      <c r="TQ84" s="7"/>
      <c r="TR84" s="7"/>
      <c r="TS84" s="7"/>
      <c r="TT84" s="7"/>
      <c r="TU84" s="7"/>
      <c r="TV84" s="7"/>
      <c r="TW84" s="7"/>
      <c r="TX84" s="7"/>
      <c r="TY84" s="7"/>
      <c r="TZ84" s="7"/>
      <c r="UA84" s="7"/>
      <c r="UB84" s="7"/>
      <c r="UC84" s="7"/>
      <c r="UD84" s="7"/>
      <c r="UE84" s="7"/>
      <c r="UF84" s="7"/>
      <c r="UG84" s="7"/>
      <c r="UH84" s="7"/>
      <c r="UI84" s="7"/>
      <c r="UJ84" s="7"/>
      <c r="UK84" s="7"/>
      <c r="UL84" s="7"/>
      <c r="UM84" s="7"/>
      <c r="UN84" s="7"/>
      <c r="UO84" s="7"/>
      <c r="UP84" s="7"/>
      <c r="UQ84" s="7"/>
      <c r="UR84" s="7"/>
      <c r="US84" s="7"/>
      <c r="UT84" s="7"/>
      <c r="UU84" s="7"/>
      <c r="UV84" s="7"/>
      <c r="UW84" s="7"/>
      <c r="UX84" s="7"/>
      <c r="UY84" s="7"/>
      <c r="UZ84" s="7"/>
      <c r="VA84" s="7"/>
      <c r="VB84" s="7"/>
      <c r="VC84" s="7"/>
      <c r="VD84" s="7"/>
      <c r="VE84" s="7"/>
      <c r="VF84" s="7"/>
      <c r="VG84" s="7"/>
      <c r="VH84" s="7"/>
      <c r="VI84" s="7"/>
      <c r="VJ84" s="7"/>
      <c r="VK84" s="7"/>
      <c r="VL84" s="7"/>
      <c r="VM84" s="7"/>
      <c r="VN84" s="7"/>
      <c r="VO84" s="7"/>
      <c r="VP84" s="7"/>
      <c r="VQ84" s="7"/>
      <c r="VR84" s="7"/>
      <c r="VS84" s="7"/>
      <c r="VT84" s="7"/>
      <c r="VU84" s="7"/>
      <c r="VV84" s="7"/>
      <c r="VW84" s="7"/>
      <c r="VX84" s="7"/>
      <c r="VY84" s="7"/>
      <c r="VZ84" s="7"/>
      <c r="WA84" s="7"/>
      <c r="WB84" s="7"/>
      <c r="WC84" s="7"/>
      <c r="WD84" s="7"/>
      <c r="WE84" s="7"/>
      <c r="WF84" s="7"/>
      <c r="WG84" s="7"/>
      <c r="WH84" s="7"/>
      <c r="WI84" s="7"/>
      <c r="WJ84" s="7"/>
      <c r="WK84" s="7"/>
      <c r="WL84" s="7"/>
      <c r="WM84" s="7"/>
      <c r="WN84" s="7"/>
      <c r="WO84" s="7"/>
      <c r="WP84" s="7"/>
      <c r="WQ84" s="7"/>
      <c r="WR84" s="7"/>
      <c r="WS84" s="7"/>
      <c r="WT84" s="7"/>
      <c r="WU84" s="7"/>
      <c r="WV84" s="7"/>
      <c r="WW84" s="7"/>
      <c r="WX84" s="7"/>
      <c r="WY84" s="7"/>
      <c r="WZ84" s="7"/>
      <c r="XA84" s="7"/>
      <c r="XB84" s="7"/>
      <c r="XC84" s="7"/>
      <c r="XD84" s="7"/>
      <c r="XE84" s="7"/>
      <c r="XF84" s="7"/>
      <c r="XG84" s="7"/>
      <c r="XH84" s="7"/>
      <c r="XI84" s="7"/>
      <c r="XJ84" s="7"/>
      <c r="XK84" s="7"/>
      <c r="XL84" s="7"/>
      <c r="XM84" s="7"/>
      <c r="XN84" s="7"/>
      <c r="XO84" s="7"/>
      <c r="XP84" s="7"/>
      <c r="XQ84" s="7"/>
      <c r="XR84" s="7"/>
      <c r="XS84" s="7"/>
      <c r="XT84" s="7"/>
      <c r="XU84" s="7"/>
      <c r="XV84" s="7"/>
      <c r="XW84" s="7"/>
      <c r="XX84" s="7"/>
      <c r="XY84" s="7"/>
      <c r="XZ84" s="7"/>
      <c r="YA84" s="7"/>
      <c r="YB84" s="7"/>
      <c r="YC84" s="7"/>
      <c r="YD84" s="7"/>
      <c r="YE84" s="7"/>
      <c r="YF84" s="7"/>
      <c r="YG84" s="7"/>
      <c r="YH84" s="7"/>
      <c r="YI84" s="7"/>
      <c r="YJ84" s="7"/>
      <c r="YK84" s="7"/>
      <c r="YL84" s="7"/>
      <c r="YM84" s="7"/>
      <c r="YN84" s="7"/>
      <c r="YO84" s="7"/>
      <c r="YP84" s="7"/>
      <c r="YQ84" s="7"/>
      <c r="YR84" s="7"/>
      <c r="YS84" s="7"/>
      <c r="YT84" s="7"/>
      <c r="YU84" s="7"/>
      <c r="YV84" s="7"/>
      <c r="YW84" s="7"/>
      <c r="YX84" s="7"/>
      <c r="YY84" s="7"/>
      <c r="YZ84" s="7"/>
      <c r="ZA84" s="7"/>
      <c r="ZB84" s="7"/>
      <c r="ZC84" s="7"/>
      <c r="ZD84" s="7"/>
      <c r="ZE84" s="7"/>
      <c r="ZF84" s="7"/>
      <c r="ZG84" s="7"/>
      <c r="ZH84" s="7"/>
      <c r="ZI84" s="7"/>
      <c r="ZJ84" s="7"/>
      <c r="ZK84" s="7"/>
      <c r="ZL84" s="7"/>
      <c r="ZM84" s="7"/>
      <c r="ZN84" s="7"/>
      <c r="ZO84" s="7"/>
      <c r="ZP84" s="7"/>
      <c r="ZQ84" s="7"/>
      <c r="ZR84" s="7"/>
      <c r="ZS84" s="7"/>
      <c r="ZT84" s="7"/>
      <c r="ZU84" s="7"/>
      <c r="ZV84" s="7"/>
      <c r="ZW84" s="7"/>
      <c r="ZX84" s="7"/>
      <c r="ZY84" s="7"/>
      <c r="ZZ84" s="7"/>
      <c r="AAA84" s="7"/>
      <c r="AAB84" s="7"/>
      <c r="AAC84" s="7"/>
      <c r="AAD84" s="7"/>
      <c r="AAE84" s="7"/>
      <c r="AAF84" s="7"/>
      <c r="AAG84" s="7"/>
      <c r="AAH84" s="7"/>
      <c r="AAI84" s="7"/>
      <c r="AAJ84" s="7"/>
      <c r="AAK84" s="7"/>
      <c r="AAL84" s="7"/>
      <c r="AAM84" s="7"/>
      <c r="AAN84" s="7"/>
      <c r="AAO84" s="7"/>
      <c r="AAP84" s="7"/>
      <c r="AAQ84" s="7"/>
      <c r="AAR84" s="7"/>
      <c r="AAS84" s="7"/>
      <c r="AAT84" s="7"/>
      <c r="AAU84" s="7"/>
      <c r="AAV84" s="7"/>
      <c r="AAW84" s="7"/>
      <c r="AAX84" s="7"/>
      <c r="AAY84" s="7"/>
      <c r="AAZ84" s="7"/>
      <c r="ABA84" s="7"/>
      <c r="ABB84" s="7"/>
      <c r="ABC84" s="7"/>
      <c r="ABD84" s="7"/>
      <c r="ABE84" s="7"/>
      <c r="ABF84" s="7"/>
      <c r="ABG84" s="7"/>
      <c r="ABH84" s="7"/>
      <c r="ABI84" s="7"/>
      <c r="ABJ84" s="7"/>
      <c r="ABK84" s="7"/>
      <c r="ABL84" s="7"/>
      <c r="ABM84" s="7"/>
      <c r="ABN84" s="7"/>
      <c r="ABO84" s="7"/>
      <c r="ABP84" s="7"/>
      <c r="ABQ84" s="7"/>
      <c r="ABR84" s="7"/>
      <c r="ABS84" s="7"/>
      <c r="ABT84" s="7"/>
      <c r="ABU84" s="7"/>
      <c r="ABV84" s="7"/>
      <c r="ABW84" s="7"/>
      <c r="ABX84" s="7"/>
      <c r="ABY84" s="7"/>
      <c r="ABZ84" s="7"/>
      <c r="ACA84" s="7"/>
      <c r="ACB84" s="7"/>
      <c r="ACC84" s="7"/>
      <c r="ACD84" s="7"/>
      <c r="ACE84" s="7"/>
      <c r="ACF84" s="7"/>
      <c r="ACG84" s="7"/>
      <c r="ACH84" s="7"/>
      <c r="ACI84" s="7"/>
      <c r="ACJ84" s="7"/>
      <c r="ACK84" s="7"/>
      <c r="ACL84" s="7"/>
      <c r="ACM84" s="7"/>
      <c r="ACN84" s="7"/>
      <c r="ACO84" s="7"/>
      <c r="ACP84" s="7"/>
      <c r="ACQ84" s="7"/>
      <c r="ACR84" s="7"/>
      <c r="ACS84" s="7"/>
      <c r="ACT84" s="7"/>
      <c r="ACU84" s="7"/>
      <c r="ACV84" s="7"/>
      <c r="ACW84" s="7"/>
      <c r="ACX84" s="7"/>
      <c r="ACY84" s="7"/>
      <c r="ACZ84" s="7"/>
      <c r="ADA84" s="7"/>
      <c r="ADB84" s="7"/>
      <c r="ADC84" s="7"/>
      <c r="ADD84" s="7"/>
      <c r="ADE84" s="7"/>
      <c r="ADF84" s="7"/>
      <c r="ADG84" s="7"/>
      <c r="ADH84" s="7"/>
      <c r="ADI84" s="7"/>
      <c r="ADJ84" s="7"/>
      <c r="ADK84" s="7"/>
      <c r="ADL84" s="7"/>
      <c r="ADM84" s="7"/>
      <c r="ADN84" s="7"/>
      <c r="ADO84" s="7"/>
      <c r="ADP84" s="7"/>
      <c r="ADQ84" s="7"/>
      <c r="ADR84" s="7"/>
      <c r="ADS84" s="7"/>
      <c r="ADT84" s="7"/>
      <c r="ADU84" s="7"/>
      <c r="ADV84" s="7"/>
      <c r="ADW84" s="7"/>
      <c r="ADX84" s="7"/>
      <c r="ADY84" s="7"/>
      <c r="ADZ84" s="7"/>
      <c r="AEA84" s="7"/>
      <c r="AEB84" s="7"/>
      <c r="AEC84" s="7"/>
      <c r="AED84" s="7"/>
      <c r="AEE84" s="7"/>
      <c r="AEF84" s="7"/>
      <c r="AEG84" s="7"/>
      <c r="AEH84" s="7"/>
      <c r="AEI84" s="7"/>
      <c r="AEJ84" s="7"/>
      <c r="AEK84" s="7"/>
      <c r="AEL84" s="7"/>
      <c r="AEM84" s="7"/>
      <c r="AEN84" s="7"/>
      <c r="AEO84" s="7"/>
      <c r="AEP84" s="7"/>
      <c r="AEQ84" s="7"/>
      <c r="AER84" s="7"/>
      <c r="AES84" s="7"/>
      <c r="AET84" s="7"/>
      <c r="AEU84" s="7"/>
      <c r="AEV84" s="7"/>
      <c r="AEW84" s="7"/>
      <c r="AEX84" s="7"/>
      <c r="AEY84" s="7"/>
      <c r="AEZ84" s="7"/>
      <c r="AFA84" s="7"/>
      <c r="AFB84" s="7"/>
      <c r="AFC84" s="7"/>
      <c r="AFD84" s="7"/>
      <c r="AFE84" s="7"/>
      <c r="AFF84" s="7"/>
      <c r="AFG84" s="7"/>
      <c r="AFH84" s="7"/>
      <c r="AFI84" s="7"/>
      <c r="AFJ84" s="7"/>
      <c r="AFK84" s="7"/>
      <c r="AFL84" s="7"/>
      <c r="AFM84" s="7"/>
      <c r="AFN84" s="7"/>
      <c r="AFO84" s="7"/>
      <c r="AFP84" s="7"/>
      <c r="AFQ84" s="7"/>
      <c r="AFR84" s="7"/>
      <c r="AFS84" s="7"/>
      <c r="AFT84" s="7"/>
      <c r="AFU84" s="7"/>
      <c r="AFV84" s="7"/>
      <c r="AFW84" s="7"/>
      <c r="AFX84" s="7"/>
      <c r="AFY84" s="7"/>
      <c r="AFZ84" s="7"/>
      <c r="AGA84" s="7"/>
      <c r="AGB84" s="7"/>
      <c r="AGC84" s="7"/>
      <c r="AGD84" s="7"/>
      <c r="AGE84" s="7"/>
      <c r="AGF84" s="7"/>
      <c r="AGG84" s="7"/>
      <c r="AGH84" s="7"/>
      <c r="AGI84" s="7"/>
      <c r="AGJ84" s="7"/>
      <c r="AGK84" s="7"/>
      <c r="AGL84" s="7"/>
      <c r="AGM84" s="7"/>
      <c r="AGN84" s="7"/>
      <c r="AGO84" s="7"/>
      <c r="AGP84" s="7"/>
      <c r="AGQ84" s="7"/>
      <c r="AGR84" s="7"/>
      <c r="AGS84" s="7"/>
      <c r="AGT84" s="7"/>
      <c r="AGU84" s="7"/>
      <c r="AGV84" s="7"/>
      <c r="AGW84" s="7"/>
      <c r="AGX84" s="7"/>
      <c r="AGY84" s="7"/>
      <c r="AGZ84" s="7"/>
      <c r="AHA84" s="7"/>
      <c r="AHB84" s="7"/>
      <c r="AHC84" s="7"/>
      <c r="AHD84" s="7"/>
      <c r="AHE84" s="7"/>
      <c r="AHF84" s="7"/>
      <c r="AHG84" s="7"/>
      <c r="AHH84" s="7"/>
      <c r="AHI84" s="7"/>
      <c r="AHJ84" s="7"/>
      <c r="AHK84" s="7"/>
      <c r="AHL84" s="7"/>
      <c r="AHM84" s="7"/>
      <c r="AHN84" s="7"/>
      <c r="AHO84" s="7"/>
      <c r="AHP84" s="7"/>
      <c r="AHQ84" s="7"/>
      <c r="AHR84" s="7"/>
      <c r="AHS84" s="7"/>
      <c r="AHT84" s="7"/>
      <c r="AHU84" s="7"/>
      <c r="AHV84" s="7"/>
      <c r="AHW84" s="7"/>
      <c r="AHX84" s="7"/>
      <c r="AHY84" s="7"/>
      <c r="AHZ84" s="7"/>
      <c r="AIA84" s="7"/>
      <c r="AIB84" s="7"/>
      <c r="AIC84" s="7"/>
      <c r="AID84" s="7"/>
      <c r="AIE84" s="7"/>
      <c r="AIF84" s="7"/>
      <c r="AIG84" s="7"/>
      <c r="AIH84" s="7"/>
      <c r="AII84" s="7"/>
      <c r="AIJ84" s="7"/>
      <c r="AIK84" s="7"/>
      <c r="AIL84" s="7"/>
      <c r="AIM84" s="7"/>
      <c r="AIN84" s="7"/>
      <c r="AIO84" s="7"/>
      <c r="AIP84" s="7"/>
      <c r="AIQ84" s="7"/>
      <c r="AIR84" s="7"/>
      <c r="AIS84" s="7"/>
      <c r="AIT84" s="7"/>
      <c r="AIU84" s="7"/>
      <c r="AIV84" s="7"/>
      <c r="AIW84" s="7"/>
      <c r="AIX84" s="7"/>
      <c r="AIY84" s="7"/>
      <c r="AIZ84" s="7"/>
      <c r="AJA84" s="7"/>
      <c r="AJB84" s="7"/>
      <c r="AJC84" s="7"/>
      <c r="AJD84" s="7"/>
      <c r="AJE84" s="7"/>
      <c r="AJF84" s="7"/>
      <c r="AJG84" s="7"/>
      <c r="AJH84" s="7"/>
      <c r="AJI84" s="7"/>
      <c r="AJJ84" s="7"/>
      <c r="AJK84" s="7"/>
      <c r="AJL84" s="7"/>
      <c r="AJM84" s="7"/>
      <c r="AJN84" s="7"/>
      <c r="AJO84" s="7"/>
      <c r="AJP84" s="7"/>
      <c r="AJQ84" s="7"/>
      <c r="AJR84" s="7"/>
      <c r="AJS84" s="7"/>
      <c r="AJT84" s="7"/>
      <c r="AJU84" s="7"/>
      <c r="AJV84" s="7"/>
      <c r="AJW84" s="7"/>
      <c r="AJX84" s="7"/>
      <c r="AJY84" s="7"/>
      <c r="AJZ84" s="7"/>
      <c r="AKA84" s="7"/>
      <c r="AKB84" s="7"/>
      <c r="AKC84" s="7"/>
      <c r="AKD84" s="7"/>
      <c r="AKE84" s="7"/>
      <c r="AKF84" s="7"/>
      <c r="AKG84" s="7"/>
      <c r="AKH84" s="7"/>
      <c r="AKI84" s="7"/>
      <c r="AKJ84" s="7"/>
      <c r="AKK84" s="7"/>
      <c r="AKL84" s="7"/>
      <c r="AKM84" s="7"/>
      <c r="AKN84" s="7"/>
      <c r="AKO84" s="7"/>
      <c r="AKP84" s="7"/>
      <c r="AKQ84" s="7"/>
      <c r="AKR84" s="7"/>
      <c r="AKS84" s="7"/>
      <c r="AKT84" s="7"/>
      <c r="AKU84" s="7"/>
      <c r="AKV84" s="7"/>
      <c r="AKW84" s="7"/>
      <c r="AKX84" s="7"/>
      <c r="AKY84" s="7"/>
      <c r="AKZ84" s="7"/>
      <c r="ALA84" s="7"/>
      <c r="ALB84" s="7"/>
      <c r="ALC84" s="7"/>
      <c r="ALD84" s="7"/>
      <c r="ALE84" s="7"/>
      <c r="ALF84" s="7"/>
      <c r="ALG84" s="7"/>
      <c r="ALH84" s="7"/>
      <c r="ALI84" s="7"/>
      <c r="ALJ84" s="7"/>
      <c r="ALK84" s="7"/>
      <c r="ALL84" s="7"/>
      <c r="ALM84" s="7"/>
      <c r="ALN84" s="7"/>
      <c r="ALO84" s="7"/>
      <c r="ALP84" s="7"/>
      <c r="ALQ84" s="7"/>
      <c r="ALR84" s="7"/>
      <c r="ALS84" s="7"/>
      <c r="ALT84" s="7"/>
      <c r="ALU84" s="7"/>
      <c r="ALV84" s="7"/>
      <c r="ALW84" s="7"/>
      <c r="ALX84" s="7"/>
      <c r="ALY84" s="7"/>
      <c r="ALZ84" s="7"/>
      <c r="AMA84" s="7"/>
      <c r="AMB84" s="7"/>
      <c r="AMC84" s="7"/>
      <c r="AMD84" s="7"/>
    </row>
    <row r="85" spans="1:1018" x14ac:dyDescent="0.25">
      <c r="A85" s="1" t="s">
        <v>64</v>
      </c>
      <c r="B85" s="18" t="s">
        <v>20</v>
      </c>
      <c r="C85" s="12">
        <v>0.46200000000000002</v>
      </c>
      <c r="D85" s="12">
        <v>0.622</v>
      </c>
      <c r="E85" s="13" t="s">
        <v>156</v>
      </c>
      <c r="F85" s="12">
        <f>0.654-0.344</f>
        <v>0.31000000000000005</v>
      </c>
      <c r="G85" s="21" t="s">
        <v>10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  <c r="ID85" s="7"/>
      <c r="IE85" s="7"/>
      <c r="IF85" s="7"/>
      <c r="IG85" s="7"/>
      <c r="IH85" s="7"/>
      <c r="II85" s="7"/>
      <c r="IJ85" s="7"/>
      <c r="IK85" s="7"/>
      <c r="IL85" s="7"/>
      <c r="IM85" s="7"/>
      <c r="IN85" s="7"/>
      <c r="IO85" s="7"/>
      <c r="IP85" s="7"/>
      <c r="IQ85" s="7"/>
      <c r="IR85" s="7"/>
      <c r="IS85" s="7"/>
      <c r="IT85" s="7"/>
      <c r="IU85" s="7"/>
      <c r="IV85" s="7"/>
      <c r="IW85" s="7"/>
      <c r="IX85" s="7"/>
      <c r="IY85" s="7"/>
      <c r="IZ85" s="7"/>
      <c r="JA85" s="7"/>
      <c r="JB85" s="7"/>
      <c r="JC85" s="7"/>
      <c r="JD85" s="7"/>
      <c r="JE85" s="7"/>
      <c r="JF85" s="7"/>
      <c r="JG85" s="7"/>
      <c r="JH85" s="7"/>
      <c r="JI85" s="7"/>
      <c r="JJ85" s="7"/>
      <c r="JK85" s="7"/>
      <c r="JL85" s="7"/>
      <c r="JM85" s="7"/>
      <c r="JN85" s="7"/>
      <c r="JO85" s="7"/>
      <c r="JP85" s="7"/>
      <c r="JQ85" s="7"/>
      <c r="JR85" s="7"/>
      <c r="JS85" s="7"/>
      <c r="JT85" s="7"/>
      <c r="JU85" s="7"/>
      <c r="JV85" s="7"/>
      <c r="JW85" s="7"/>
      <c r="JX85" s="7"/>
      <c r="JY85" s="7"/>
      <c r="JZ85" s="7"/>
      <c r="KA85" s="7"/>
      <c r="KB85" s="7"/>
      <c r="KC85" s="7"/>
      <c r="KD85" s="7"/>
      <c r="KE85" s="7"/>
      <c r="KF85" s="7"/>
      <c r="KG85" s="7"/>
      <c r="KH85" s="7"/>
      <c r="KI85" s="7"/>
      <c r="KJ85" s="7"/>
      <c r="KK85" s="7"/>
      <c r="KL85" s="7"/>
      <c r="KM85" s="7"/>
      <c r="KN85" s="7"/>
      <c r="KO85" s="7"/>
      <c r="KP85" s="7"/>
      <c r="KQ85" s="7"/>
      <c r="KR85" s="7"/>
      <c r="KS85" s="7"/>
      <c r="KT85" s="7"/>
      <c r="KU85" s="7"/>
      <c r="KV85" s="7"/>
      <c r="KW85" s="7"/>
      <c r="KX85" s="7"/>
      <c r="KY85" s="7"/>
      <c r="KZ85" s="7"/>
      <c r="LA85" s="7"/>
      <c r="LB85" s="7"/>
      <c r="LC85" s="7"/>
      <c r="LD85" s="7"/>
      <c r="LE85" s="7"/>
      <c r="LF85" s="7"/>
      <c r="LG85" s="7"/>
      <c r="LH85" s="7"/>
      <c r="LI85" s="7"/>
      <c r="LJ85" s="7"/>
      <c r="LK85" s="7"/>
      <c r="LL85" s="7"/>
      <c r="LM85" s="7"/>
      <c r="LN85" s="7"/>
      <c r="LO85" s="7"/>
      <c r="LP85" s="7"/>
      <c r="LQ85" s="7"/>
      <c r="LR85" s="7"/>
      <c r="LS85" s="7"/>
      <c r="LT85" s="7"/>
      <c r="LU85" s="7"/>
      <c r="LV85" s="7"/>
      <c r="LW85" s="7"/>
      <c r="LX85" s="7"/>
      <c r="LY85" s="7"/>
      <c r="LZ85" s="7"/>
      <c r="MA85" s="7"/>
      <c r="MB85" s="7"/>
      <c r="MC85" s="7"/>
      <c r="MD85" s="7"/>
      <c r="ME85" s="7"/>
      <c r="MF85" s="7"/>
      <c r="MG85" s="7"/>
      <c r="MH85" s="7"/>
      <c r="MI85" s="7"/>
      <c r="MJ85" s="7"/>
      <c r="MK85" s="7"/>
      <c r="ML85" s="7"/>
      <c r="MM85" s="7"/>
      <c r="MN85" s="7"/>
      <c r="MO85" s="7"/>
      <c r="MP85" s="7"/>
      <c r="MQ85" s="7"/>
      <c r="MR85" s="7"/>
      <c r="MS85" s="7"/>
      <c r="MT85" s="7"/>
      <c r="MU85" s="7"/>
      <c r="MV85" s="7"/>
      <c r="MW85" s="7"/>
      <c r="MX85" s="7"/>
      <c r="MY85" s="7"/>
      <c r="MZ85" s="7"/>
      <c r="NA85" s="7"/>
      <c r="NB85" s="7"/>
      <c r="NC85" s="7"/>
      <c r="ND85" s="7"/>
      <c r="NE85" s="7"/>
      <c r="NF85" s="7"/>
      <c r="NG85" s="7"/>
      <c r="NH85" s="7"/>
      <c r="NI85" s="7"/>
      <c r="NJ85" s="7"/>
      <c r="NK85" s="7"/>
      <c r="NL85" s="7"/>
      <c r="NM85" s="7"/>
      <c r="NN85" s="7"/>
      <c r="NO85" s="7"/>
      <c r="NP85" s="7"/>
      <c r="NQ85" s="7"/>
      <c r="NR85" s="7"/>
      <c r="NS85" s="7"/>
      <c r="NT85" s="7"/>
      <c r="NU85" s="7"/>
      <c r="NV85" s="7"/>
      <c r="NW85" s="7"/>
      <c r="NX85" s="7"/>
      <c r="NY85" s="7"/>
      <c r="NZ85" s="7"/>
      <c r="OA85" s="7"/>
      <c r="OB85" s="7"/>
      <c r="OC85" s="7"/>
      <c r="OD85" s="7"/>
      <c r="OE85" s="7"/>
      <c r="OF85" s="7"/>
      <c r="OG85" s="7"/>
      <c r="OH85" s="7"/>
      <c r="OI85" s="7"/>
      <c r="OJ85" s="7"/>
      <c r="OK85" s="7"/>
      <c r="OL85" s="7"/>
      <c r="OM85" s="7"/>
      <c r="ON85" s="7"/>
      <c r="OO85" s="7"/>
      <c r="OP85" s="7"/>
      <c r="OQ85" s="7"/>
      <c r="OR85" s="7"/>
      <c r="OS85" s="7"/>
      <c r="OT85" s="7"/>
      <c r="OU85" s="7"/>
      <c r="OV85" s="7"/>
      <c r="OW85" s="7"/>
      <c r="OX85" s="7"/>
      <c r="OY85" s="7"/>
      <c r="OZ85" s="7"/>
      <c r="PA85" s="7"/>
      <c r="PB85" s="7"/>
      <c r="PC85" s="7"/>
      <c r="PD85" s="7"/>
      <c r="PE85" s="7"/>
      <c r="PF85" s="7"/>
      <c r="PG85" s="7"/>
      <c r="PH85" s="7"/>
      <c r="PI85" s="7"/>
      <c r="PJ85" s="7"/>
      <c r="PK85" s="7"/>
      <c r="PL85" s="7"/>
      <c r="PM85" s="7"/>
      <c r="PN85" s="7"/>
      <c r="PO85" s="7"/>
      <c r="PP85" s="7"/>
      <c r="PQ85" s="7"/>
      <c r="PR85" s="7"/>
      <c r="PS85" s="7"/>
      <c r="PT85" s="7"/>
      <c r="PU85" s="7"/>
      <c r="PV85" s="7"/>
      <c r="PW85" s="7"/>
      <c r="PX85" s="7"/>
      <c r="PY85" s="7"/>
      <c r="PZ85" s="7"/>
      <c r="QA85" s="7"/>
      <c r="QB85" s="7"/>
      <c r="QC85" s="7"/>
      <c r="QD85" s="7"/>
      <c r="QE85" s="7"/>
      <c r="QF85" s="7"/>
      <c r="QG85" s="7"/>
      <c r="QH85" s="7"/>
      <c r="QI85" s="7"/>
      <c r="QJ85" s="7"/>
      <c r="QK85" s="7"/>
      <c r="QL85" s="7"/>
      <c r="QM85" s="7"/>
      <c r="QN85" s="7"/>
      <c r="QO85" s="7"/>
      <c r="QP85" s="7"/>
      <c r="QQ85" s="7"/>
      <c r="QR85" s="7"/>
      <c r="QS85" s="7"/>
      <c r="QT85" s="7"/>
      <c r="QU85" s="7"/>
      <c r="QV85" s="7"/>
      <c r="QW85" s="7"/>
      <c r="QX85" s="7"/>
      <c r="QY85" s="7"/>
      <c r="QZ85" s="7"/>
      <c r="RA85" s="7"/>
      <c r="RB85" s="7"/>
      <c r="RC85" s="7"/>
      <c r="RD85" s="7"/>
      <c r="RE85" s="7"/>
      <c r="RF85" s="7"/>
      <c r="RG85" s="7"/>
      <c r="RH85" s="7"/>
      <c r="RI85" s="7"/>
      <c r="RJ85" s="7"/>
      <c r="RK85" s="7"/>
      <c r="RL85" s="7"/>
      <c r="RM85" s="7"/>
      <c r="RN85" s="7"/>
      <c r="RO85" s="7"/>
      <c r="RP85" s="7"/>
      <c r="RQ85" s="7"/>
      <c r="RR85" s="7"/>
      <c r="RS85" s="7"/>
      <c r="RT85" s="7"/>
      <c r="RU85" s="7"/>
      <c r="RV85" s="7"/>
      <c r="RW85" s="7"/>
      <c r="RX85" s="7"/>
      <c r="RY85" s="7"/>
      <c r="RZ85" s="7"/>
      <c r="SA85" s="7"/>
      <c r="SB85" s="7"/>
      <c r="SC85" s="7"/>
      <c r="SD85" s="7"/>
      <c r="SE85" s="7"/>
      <c r="SF85" s="7"/>
      <c r="SG85" s="7"/>
      <c r="SH85" s="7"/>
      <c r="SI85" s="7"/>
      <c r="SJ85" s="7"/>
      <c r="SK85" s="7"/>
      <c r="SL85" s="7"/>
      <c r="SM85" s="7"/>
      <c r="SN85" s="7"/>
      <c r="SO85" s="7"/>
      <c r="SP85" s="7"/>
      <c r="SQ85" s="7"/>
      <c r="SR85" s="7"/>
      <c r="SS85" s="7"/>
      <c r="ST85" s="7"/>
      <c r="SU85" s="7"/>
      <c r="SV85" s="7"/>
      <c r="SW85" s="7"/>
      <c r="SX85" s="7"/>
      <c r="SY85" s="7"/>
      <c r="SZ85" s="7"/>
      <c r="TA85" s="7"/>
      <c r="TB85" s="7"/>
      <c r="TC85" s="7"/>
      <c r="TD85" s="7"/>
      <c r="TE85" s="7"/>
      <c r="TF85" s="7"/>
      <c r="TG85" s="7"/>
      <c r="TH85" s="7"/>
      <c r="TI85" s="7"/>
      <c r="TJ85" s="7"/>
      <c r="TK85" s="7"/>
      <c r="TL85" s="7"/>
      <c r="TM85" s="7"/>
      <c r="TN85" s="7"/>
      <c r="TO85" s="7"/>
      <c r="TP85" s="7"/>
      <c r="TQ85" s="7"/>
      <c r="TR85" s="7"/>
      <c r="TS85" s="7"/>
      <c r="TT85" s="7"/>
      <c r="TU85" s="7"/>
      <c r="TV85" s="7"/>
      <c r="TW85" s="7"/>
      <c r="TX85" s="7"/>
      <c r="TY85" s="7"/>
      <c r="TZ85" s="7"/>
      <c r="UA85" s="7"/>
      <c r="UB85" s="7"/>
      <c r="UC85" s="7"/>
      <c r="UD85" s="7"/>
      <c r="UE85" s="7"/>
      <c r="UF85" s="7"/>
      <c r="UG85" s="7"/>
      <c r="UH85" s="7"/>
      <c r="UI85" s="7"/>
      <c r="UJ85" s="7"/>
      <c r="UK85" s="7"/>
      <c r="UL85" s="7"/>
      <c r="UM85" s="7"/>
      <c r="UN85" s="7"/>
      <c r="UO85" s="7"/>
      <c r="UP85" s="7"/>
      <c r="UQ85" s="7"/>
      <c r="UR85" s="7"/>
      <c r="US85" s="7"/>
      <c r="UT85" s="7"/>
      <c r="UU85" s="7"/>
      <c r="UV85" s="7"/>
      <c r="UW85" s="7"/>
      <c r="UX85" s="7"/>
      <c r="UY85" s="7"/>
      <c r="UZ85" s="7"/>
      <c r="VA85" s="7"/>
      <c r="VB85" s="7"/>
      <c r="VC85" s="7"/>
      <c r="VD85" s="7"/>
      <c r="VE85" s="7"/>
      <c r="VF85" s="7"/>
      <c r="VG85" s="7"/>
      <c r="VH85" s="7"/>
      <c r="VI85" s="7"/>
      <c r="VJ85" s="7"/>
      <c r="VK85" s="7"/>
      <c r="VL85" s="7"/>
      <c r="VM85" s="7"/>
      <c r="VN85" s="7"/>
      <c r="VO85" s="7"/>
      <c r="VP85" s="7"/>
      <c r="VQ85" s="7"/>
      <c r="VR85" s="7"/>
      <c r="VS85" s="7"/>
      <c r="VT85" s="7"/>
      <c r="VU85" s="7"/>
      <c r="VV85" s="7"/>
      <c r="VW85" s="7"/>
      <c r="VX85" s="7"/>
      <c r="VY85" s="7"/>
      <c r="VZ85" s="7"/>
      <c r="WA85" s="7"/>
      <c r="WB85" s="7"/>
      <c r="WC85" s="7"/>
      <c r="WD85" s="7"/>
      <c r="WE85" s="7"/>
      <c r="WF85" s="7"/>
      <c r="WG85" s="7"/>
      <c r="WH85" s="7"/>
      <c r="WI85" s="7"/>
      <c r="WJ85" s="7"/>
      <c r="WK85" s="7"/>
      <c r="WL85" s="7"/>
      <c r="WM85" s="7"/>
      <c r="WN85" s="7"/>
      <c r="WO85" s="7"/>
      <c r="WP85" s="7"/>
      <c r="WQ85" s="7"/>
      <c r="WR85" s="7"/>
      <c r="WS85" s="7"/>
      <c r="WT85" s="7"/>
      <c r="WU85" s="7"/>
      <c r="WV85" s="7"/>
      <c r="WW85" s="7"/>
      <c r="WX85" s="7"/>
      <c r="WY85" s="7"/>
      <c r="WZ85" s="7"/>
      <c r="XA85" s="7"/>
      <c r="XB85" s="7"/>
      <c r="XC85" s="7"/>
      <c r="XD85" s="7"/>
      <c r="XE85" s="7"/>
      <c r="XF85" s="7"/>
      <c r="XG85" s="7"/>
      <c r="XH85" s="7"/>
      <c r="XI85" s="7"/>
      <c r="XJ85" s="7"/>
      <c r="XK85" s="7"/>
      <c r="XL85" s="7"/>
      <c r="XM85" s="7"/>
      <c r="XN85" s="7"/>
      <c r="XO85" s="7"/>
      <c r="XP85" s="7"/>
      <c r="XQ85" s="7"/>
      <c r="XR85" s="7"/>
      <c r="XS85" s="7"/>
      <c r="XT85" s="7"/>
      <c r="XU85" s="7"/>
      <c r="XV85" s="7"/>
      <c r="XW85" s="7"/>
      <c r="XX85" s="7"/>
      <c r="XY85" s="7"/>
      <c r="XZ85" s="7"/>
      <c r="YA85" s="7"/>
      <c r="YB85" s="7"/>
      <c r="YC85" s="7"/>
      <c r="YD85" s="7"/>
      <c r="YE85" s="7"/>
      <c r="YF85" s="7"/>
      <c r="YG85" s="7"/>
      <c r="YH85" s="7"/>
      <c r="YI85" s="7"/>
      <c r="YJ85" s="7"/>
      <c r="YK85" s="7"/>
      <c r="YL85" s="7"/>
      <c r="YM85" s="7"/>
      <c r="YN85" s="7"/>
      <c r="YO85" s="7"/>
      <c r="YP85" s="7"/>
      <c r="YQ85" s="7"/>
      <c r="YR85" s="7"/>
      <c r="YS85" s="7"/>
      <c r="YT85" s="7"/>
      <c r="YU85" s="7"/>
      <c r="YV85" s="7"/>
      <c r="YW85" s="7"/>
      <c r="YX85" s="7"/>
      <c r="YY85" s="7"/>
      <c r="YZ85" s="7"/>
      <c r="ZA85" s="7"/>
      <c r="ZB85" s="7"/>
      <c r="ZC85" s="7"/>
      <c r="ZD85" s="7"/>
      <c r="ZE85" s="7"/>
      <c r="ZF85" s="7"/>
      <c r="ZG85" s="7"/>
      <c r="ZH85" s="7"/>
      <c r="ZI85" s="7"/>
      <c r="ZJ85" s="7"/>
      <c r="ZK85" s="7"/>
      <c r="ZL85" s="7"/>
      <c r="ZM85" s="7"/>
      <c r="ZN85" s="7"/>
      <c r="ZO85" s="7"/>
      <c r="ZP85" s="7"/>
      <c r="ZQ85" s="7"/>
      <c r="ZR85" s="7"/>
      <c r="ZS85" s="7"/>
      <c r="ZT85" s="7"/>
      <c r="ZU85" s="7"/>
      <c r="ZV85" s="7"/>
      <c r="ZW85" s="7"/>
      <c r="ZX85" s="7"/>
      <c r="ZY85" s="7"/>
      <c r="ZZ85" s="7"/>
      <c r="AAA85" s="7"/>
      <c r="AAB85" s="7"/>
      <c r="AAC85" s="7"/>
      <c r="AAD85" s="7"/>
      <c r="AAE85" s="7"/>
      <c r="AAF85" s="7"/>
      <c r="AAG85" s="7"/>
      <c r="AAH85" s="7"/>
      <c r="AAI85" s="7"/>
      <c r="AAJ85" s="7"/>
      <c r="AAK85" s="7"/>
      <c r="AAL85" s="7"/>
      <c r="AAM85" s="7"/>
      <c r="AAN85" s="7"/>
      <c r="AAO85" s="7"/>
      <c r="AAP85" s="7"/>
      <c r="AAQ85" s="7"/>
      <c r="AAR85" s="7"/>
      <c r="AAS85" s="7"/>
      <c r="AAT85" s="7"/>
      <c r="AAU85" s="7"/>
      <c r="AAV85" s="7"/>
      <c r="AAW85" s="7"/>
      <c r="AAX85" s="7"/>
      <c r="AAY85" s="7"/>
      <c r="AAZ85" s="7"/>
      <c r="ABA85" s="7"/>
      <c r="ABB85" s="7"/>
      <c r="ABC85" s="7"/>
      <c r="ABD85" s="7"/>
      <c r="ABE85" s="7"/>
      <c r="ABF85" s="7"/>
      <c r="ABG85" s="7"/>
      <c r="ABH85" s="7"/>
      <c r="ABI85" s="7"/>
      <c r="ABJ85" s="7"/>
      <c r="ABK85" s="7"/>
      <c r="ABL85" s="7"/>
      <c r="ABM85" s="7"/>
      <c r="ABN85" s="7"/>
      <c r="ABO85" s="7"/>
      <c r="ABP85" s="7"/>
      <c r="ABQ85" s="7"/>
      <c r="ABR85" s="7"/>
      <c r="ABS85" s="7"/>
      <c r="ABT85" s="7"/>
      <c r="ABU85" s="7"/>
      <c r="ABV85" s="7"/>
      <c r="ABW85" s="7"/>
      <c r="ABX85" s="7"/>
      <c r="ABY85" s="7"/>
      <c r="ABZ85" s="7"/>
      <c r="ACA85" s="7"/>
      <c r="ACB85" s="7"/>
      <c r="ACC85" s="7"/>
      <c r="ACD85" s="7"/>
      <c r="ACE85" s="7"/>
      <c r="ACF85" s="7"/>
      <c r="ACG85" s="7"/>
      <c r="ACH85" s="7"/>
      <c r="ACI85" s="7"/>
      <c r="ACJ85" s="7"/>
      <c r="ACK85" s="7"/>
      <c r="ACL85" s="7"/>
      <c r="ACM85" s="7"/>
      <c r="ACN85" s="7"/>
      <c r="ACO85" s="7"/>
      <c r="ACP85" s="7"/>
      <c r="ACQ85" s="7"/>
      <c r="ACR85" s="7"/>
      <c r="ACS85" s="7"/>
      <c r="ACT85" s="7"/>
      <c r="ACU85" s="7"/>
      <c r="ACV85" s="7"/>
      <c r="ACW85" s="7"/>
      <c r="ACX85" s="7"/>
      <c r="ACY85" s="7"/>
      <c r="ACZ85" s="7"/>
      <c r="ADA85" s="7"/>
      <c r="ADB85" s="7"/>
      <c r="ADC85" s="7"/>
      <c r="ADD85" s="7"/>
      <c r="ADE85" s="7"/>
      <c r="ADF85" s="7"/>
      <c r="ADG85" s="7"/>
      <c r="ADH85" s="7"/>
      <c r="ADI85" s="7"/>
      <c r="ADJ85" s="7"/>
      <c r="ADK85" s="7"/>
      <c r="ADL85" s="7"/>
      <c r="ADM85" s="7"/>
      <c r="ADN85" s="7"/>
      <c r="ADO85" s="7"/>
      <c r="ADP85" s="7"/>
      <c r="ADQ85" s="7"/>
      <c r="ADR85" s="7"/>
      <c r="ADS85" s="7"/>
      <c r="ADT85" s="7"/>
      <c r="ADU85" s="7"/>
      <c r="ADV85" s="7"/>
      <c r="ADW85" s="7"/>
      <c r="ADX85" s="7"/>
      <c r="ADY85" s="7"/>
      <c r="ADZ85" s="7"/>
      <c r="AEA85" s="7"/>
      <c r="AEB85" s="7"/>
      <c r="AEC85" s="7"/>
      <c r="AED85" s="7"/>
      <c r="AEE85" s="7"/>
      <c r="AEF85" s="7"/>
      <c r="AEG85" s="7"/>
      <c r="AEH85" s="7"/>
      <c r="AEI85" s="7"/>
      <c r="AEJ85" s="7"/>
      <c r="AEK85" s="7"/>
      <c r="AEL85" s="7"/>
      <c r="AEM85" s="7"/>
      <c r="AEN85" s="7"/>
      <c r="AEO85" s="7"/>
      <c r="AEP85" s="7"/>
      <c r="AEQ85" s="7"/>
      <c r="AER85" s="7"/>
      <c r="AES85" s="7"/>
      <c r="AET85" s="7"/>
      <c r="AEU85" s="7"/>
      <c r="AEV85" s="7"/>
      <c r="AEW85" s="7"/>
      <c r="AEX85" s="7"/>
      <c r="AEY85" s="7"/>
      <c r="AEZ85" s="7"/>
      <c r="AFA85" s="7"/>
      <c r="AFB85" s="7"/>
      <c r="AFC85" s="7"/>
      <c r="AFD85" s="7"/>
      <c r="AFE85" s="7"/>
      <c r="AFF85" s="7"/>
      <c r="AFG85" s="7"/>
      <c r="AFH85" s="7"/>
      <c r="AFI85" s="7"/>
      <c r="AFJ85" s="7"/>
      <c r="AFK85" s="7"/>
      <c r="AFL85" s="7"/>
      <c r="AFM85" s="7"/>
      <c r="AFN85" s="7"/>
      <c r="AFO85" s="7"/>
      <c r="AFP85" s="7"/>
      <c r="AFQ85" s="7"/>
      <c r="AFR85" s="7"/>
      <c r="AFS85" s="7"/>
      <c r="AFT85" s="7"/>
      <c r="AFU85" s="7"/>
      <c r="AFV85" s="7"/>
      <c r="AFW85" s="7"/>
      <c r="AFX85" s="7"/>
      <c r="AFY85" s="7"/>
      <c r="AFZ85" s="7"/>
      <c r="AGA85" s="7"/>
      <c r="AGB85" s="7"/>
      <c r="AGC85" s="7"/>
      <c r="AGD85" s="7"/>
      <c r="AGE85" s="7"/>
      <c r="AGF85" s="7"/>
      <c r="AGG85" s="7"/>
      <c r="AGH85" s="7"/>
      <c r="AGI85" s="7"/>
      <c r="AGJ85" s="7"/>
      <c r="AGK85" s="7"/>
      <c r="AGL85" s="7"/>
      <c r="AGM85" s="7"/>
      <c r="AGN85" s="7"/>
      <c r="AGO85" s="7"/>
      <c r="AGP85" s="7"/>
      <c r="AGQ85" s="7"/>
      <c r="AGR85" s="7"/>
      <c r="AGS85" s="7"/>
      <c r="AGT85" s="7"/>
      <c r="AGU85" s="7"/>
      <c r="AGV85" s="7"/>
      <c r="AGW85" s="7"/>
      <c r="AGX85" s="7"/>
      <c r="AGY85" s="7"/>
      <c r="AGZ85" s="7"/>
      <c r="AHA85" s="7"/>
      <c r="AHB85" s="7"/>
      <c r="AHC85" s="7"/>
      <c r="AHD85" s="7"/>
      <c r="AHE85" s="7"/>
      <c r="AHF85" s="7"/>
      <c r="AHG85" s="7"/>
      <c r="AHH85" s="7"/>
      <c r="AHI85" s="7"/>
      <c r="AHJ85" s="7"/>
      <c r="AHK85" s="7"/>
      <c r="AHL85" s="7"/>
      <c r="AHM85" s="7"/>
      <c r="AHN85" s="7"/>
      <c r="AHO85" s="7"/>
      <c r="AHP85" s="7"/>
      <c r="AHQ85" s="7"/>
      <c r="AHR85" s="7"/>
      <c r="AHS85" s="7"/>
      <c r="AHT85" s="7"/>
      <c r="AHU85" s="7"/>
      <c r="AHV85" s="7"/>
      <c r="AHW85" s="7"/>
      <c r="AHX85" s="7"/>
      <c r="AHY85" s="7"/>
      <c r="AHZ85" s="7"/>
      <c r="AIA85" s="7"/>
      <c r="AIB85" s="7"/>
      <c r="AIC85" s="7"/>
      <c r="AID85" s="7"/>
      <c r="AIE85" s="7"/>
      <c r="AIF85" s="7"/>
      <c r="AIG85" s="7"/>
      <c r="AIH85" s="7"/>
      <c r="AII85" s="7"/>
      <c r="AIJ85" s="7"/>
      <c r="AIK85" s="7"/>
      <c r="AIL85" s="7"/>
      <c r="AIM85" s="7"/>
      <c r="AIN85" s="7"/>
      <c r="AIO85" s="7"/>
      <c r="AIP85" s="7"/>
      <c r="AIQ85" s="7"/>
      <c r="AIR85" s="7"/>
      <c r="AIS85" s="7"/>
      <c r="AIT85" s="7"/>
      <c r="AIU85" s="7"/>
      <c r="AIV85" s="7"/>
      <c r="AIW85" s="7"/>
      <c r="AIX85" s="7"/>
      <c r="AIY85" s="7"/>
      <c r="AIZ85" s="7"/>
      <c r="AJA85" s="7"/>
      <c r="AJB85" s="7"/>
      <c r="AJC85" s="7"/>
      <c r="AJD85" s="7"/>
      <c r="AJE85" s="7"/>
      <c r="AJF85" s="7"/>
      <c r="AJG85" s="7"/>
      <c r="AJH85" s="7"/>
      <c r="AJI85" s="7"/>
      <c r="AJJ85" s="7"/>
      <c r="AJK85" s="7"/>
      <c r="AJL85" s="7"/>
      <c r="AJM85" s="7"/>
      <c r="AJN85" s="7"/>
      <c r="AJO85" s="7"/>
      <c r="AJP85" s="7"/>
      <c r="AJQ85" s="7"/>
      <c r="AJR85" s="7"/>
      <c r="AJS85" s="7"/>
      <c r="AJT85" s="7"/>
      <c r="AJU85" s="7"/>
      <c r="AJV85" s="7"/>
      <c r="AJW85" s="7"/>
      <c r="AJX85" s="7"/>
      <c r="AJY85" s="7"/>
      <c r="AJZ85" s="7"/>
      <c r="AKA85" s="7"/>
      <c r="AKB85" s="7"/>
      <c r="AKC85" s="7"/>
      <c r="AKD85" s="7"/>
      <c r="AKE85" s="7"/>
      <c r="AKF85" s="7"/>
      <c r="AKG85" s="7"/>
      <c r="AKH85" s="7"/>
      <c r="AKI85" s="7"/>
      <c r="AKJ85" s="7"/>
      <c r="AKK85" s="7"/>
      <c r="AKL85" s="7"/>
      <c r="AKM85" s="7"/>
      <c r="AKN85" s="7"/>
      <c r="AKO85" s="7"/>
      <c r="AKP85" s="7"/>
      <c r="AKQ85" s="7"/>
      <c r="AKR85" s="7"/>
      <c r="AKS85" s="7"/>
      <c r="AKT85" s="7"/>
      <c r="AKU85" s="7"/>
      <c r="AKV85" s="7"/>
      <c r="AKW85" s="7"/>
      <c r="AKX85" s="7"/>
      <c r="AKY85" s="7"/>
      <c r="AKZ85" s="7"/>
      <c r="ALA85" s="7"/>
      <c r="ALB85" s="7"/>
      <c r="ALC85" s="7"/>
      <c r="ALD85" s="7"/>
      <c r="ALE85" s="7"/>
      <c r="ALF85" s="7"/>
      <c r="ALG85" s="7"/>
      <c r="ALH85" s="7"/>
      <c r="ALI85" s="7"/>
      <c r="ALJ85" s="7"/>
      <c r="ALK85" s="7"/>
      <c r="ALL85" s="7"/>
      <c r="ALM85" s="7"/>
      <c r="ALN85" s="7"/>
      <c r="ALO85" s="7"/>
      <c r="ALP85" s="7"/>
      <c r="ALQ85" s="7"/>
      <c r="ALR85" s="7"/>
      <c r="ALS85" s="7"/>
      <c r="ALT85" s="7"/>
      <c r="ALU85" s="7"/>
      <c r="ALV85" s="7"/>
      <c r="ALW85" s="7"/>
      <c r="ALX85" s="7"/>
      <c r="ALY85" s="7"/>
      <c r="ALZ85" s="7"/>
      <c r="AMA85" s="7"/>
      <c r="AMB85" s="7"/>
      <c r="AMC85" s="7"/>
      <c r="AMD85" s="7"/>
    </row>
    <row r="86" spans="1:1018" x14ac:dyDescent="0.25">
      <c r="A86" s="1" t="s">
        <v>64</v>
      </c>
      <c r="B86" s="18" t="s">
        <v>20</v>
      </c>
      <c r="C86" s="12">
        <v>0.26100000000000001</v>
      </c>
      <c r="D86" s="12">
        <v>0.42599999999999999</v>
      </c>
      <c r="E86" s="13" t="s">
        <v>157</v>
      </c>
      <c r="F86" s="12">
        <f>0.66-0.485</f>
        <v>0.17500000000000004</v>
      </c>
      <c r="G86" s="21" t="s">
        <v>10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7"/>
      <c r="IF86" s="7"/>
      <c r="IG86" s="7"/>
      <c r="IH86" s="7"/>
      <c r="II86" s="7"/>
      <c r="IJ86" s="7"/>
      <c r="IK86" s="7"/>
      <c r="IL86" s="7"/>
      <c r="IM86" s="7"/>
      <c r="IN86" s="7"/>
      <c r="IO86" s="7"/>
      <c r="IP86" s="7"/>
      <c r="IQ86" s="7"/>
      <c r="IR86" s="7"/>
      <c r="IS86" s="7"/>
      <c r="IT86" s="7"/>
      <c r="IU86" s="7"/>
      <c r="IV86" s="7"/>
      <c r="IW86" s="7"/>
      <c r="IX86" s="7"/>
      <c r="IY86" s="7"/>
      <c r="IZ86" s="7"/>
      <c r="JA86" s="7"/>
      <c r="JB86" s="7"/>
      <c r="JC86" s="7"/>
      <c r="JD86" s="7"/>
      <c r="JE86" s="7"/>
      <c r="JF86" s="7"/>
      <c r="JG86" s="7"/>
      <c r="JH86" s="7"/>
      <c r="JI86" s="7"/>
      <c r="JJ86" s="7"/>
      <c r="JK86" s="7"/>
      <c r="JL86" s="7"/>
      <c r="JM86" s="7"/>
      <c r="JN86" s="7"/>
      <c r="JO86" s="7"/>
      <c r="JP86" s="7"/>
      <c r="JQ86" s="7"/>
      <c r="JR86" s="7"/>
      <c r="JS86" s="7"/>
      <c r="JT86" s="7"/>
      <c r="JU86" s="7"/>
      <c r="JV86" s="7"/>
      <c r="JW86" s="7"/>
      <c r="JX86" s="7"/>
      <c r="JY86" s="7"/>
      <c r="JZ86" s="7"/>
      <c r="KA86" s="7"/>
      <c r="KB86" s="7"/>
      <c r="KC86" s="7"/>
      <c r="KD86" s="7"/>
      <c r="KE86" s="7"/>
      <c r="KF86" s="7"/>
      <c r="KG86" s="7"/>
      <c r="KH86" s="7"/>
      <c r="KI86" s="7"/>
      <c r="KJ86" s="7"/>
      <c r="KK86" s="7"/>
      <c r="KL86" s="7"/>
      <c r="KM86" s="7"/>
      <c r="KN86" s="7"/>
      <c r="KO86" s="7"/>
      <c r="KP86" s="7"/>
      <c r="KQ86" s="7"/>
      <c r="KR86" s="7"/>
      <c r="KS86" s="7"/>
      <c r="KT86" s="7"/>
      <c r="KU86" s="7"/>
      <c r="KV86" s="7"/>
      <c r="KW86" s="7"/>
      <c r="KX86" s="7"/>
      <c r="KY86" s="7"/>
      <c r="KZ86" s="7"/>
      <c r="LA86" s="7"/>
      <c r="LB86" s="7"/>
      <c r="LC86" s="7"/>
      <c r="LD86" s="7"/>
      <c r="LE86" s="7"/>
      <c r="LF86" s="7"/>
      <c r="LG86" s="7"/>
      <c r="LH86" s="7"/>
      <c r="LI86" s="7"/>
      <c r="LJ86" s="7"/>
      <c r="LK86" s="7"/>
      <c r="LL86" s="7"/>
      <c r="LM86" s="7"/>
      <c r="LN86" s="7"/>
      <c r="LO86" s="7"/>
      <c r="LP86" s="7"/>
      <c r="LQ86" s="7"/>
      <c r="LR86" s="7"/>
      <c r="LS86" s="7"/>
      <c r="LT86" s="7"/>
      <c r="LU86" s="7"/>
      <c r="LV86" s="7"/>
      <c r="LW86" s="7"/>
      <c r="LX86" s="7"/>
      <c r="LY86" s="7"/>
      <c r="LZ86" s="7"/>
      <c r="MA86" s="7"/>
      <c r="MB86" s="7"/>
      <c r="MC86" s="7"/>
      <c r="MD86" s="7"/>
      <c r="ME86" s="7"/>
      <c r="MF86" s="7"/>
      <c r="MG86" s="7"/>
      <c r="MH86" s="7"/>
      <c r="MI86" s="7"/>
      <c r="MJ86" s="7"/>
      <c r="MK86" s="7"/>
      <c r="ML86" s="7"/>
      <c r="MM86" s="7"/>
      <c r="MN86" s="7"/>
      <c r="MO86" s="7"/>
      <c r="MP86" s="7"/>
      <c r="MQ86" s="7"/>
      <c r="MR86" s="7"/>
      <c r="MS86" s="7"/>
      <c r="MT86" s="7"/>
      <c r="MU86" s="7"/>
      <c r="MV86" s="7"/>
      <c r="MW86" s="7"/>
      <c r="MX86" s="7"/>
      <c r="MY86" s="7"/>
      <c r="MZ86" s="7"/>
      <c r="NA86" s="7"/>
      <c r="NB86" s="7"/>
      <c r="NC86" s="7"/>
      <c r="ND86" s="7"/>
      <c r="NE86" s="7"/>
      <c r="NF86" s="7"/>
      <c r="NG86" s="7"/>
      <c r="NH86" s="7"/>
      <c r="NI86" s="7"/>
      <c r="NJ86" s="7"/>
      <c r="NK86" s="7"/>
      <c r="NL86" s="7"/>
      <c r="NM86" s="7"/>
      <c r="NN86" s="7"/>
      <c r="NO86" s="7"/>
      <c r="NP86" s="7"/>
      <c r="NQ86" s="7"/>
      <c r="NR86" s="7"/>
      <c r="NS86" s="7"/>
      <c r="NT86" s="7"/>
      <c r="NU86" s="7"/>
      <c r="NV86" s="7"/>
      <c r="NW86" s="7"/>
      <c r="NX86" s="7"/>
      <c r="NY86" s="7"/>
      <c r="NZ86" s="7"/>
      <c r="OA86" s="7"/>
      <c r="OB86" s="7"/>
      <c r="OC86" s="7"/>
      <c r="OD86" s="7"/>
      <c r="OE86" s="7"/>
      <c r="OF86" s="7"/>
      <c r="OG86" s="7"/>
      <c r="OH86" s="7"/>
      <c r="OI86" s="7"/>
      <c r="OJ86" s="7"/>
      <c r="OK86" s="7"/>
      <c r="OL86" s="7"/>
      <c r="OM86" s="7"/>
      <c r="ON86" s="7"/>
      <c r="OO86" s="7"/>
      <c r="OP86" s="7"/>
      <c r="OQ86" s="7"/>
      <c r="OR86" s="7"/>
      <c r="OS86" s="7"/>
      <c r="OT86" s="7"/>
      <c r="OU86" s="7"/>
      <c r="OV86" s="7"/>
      <c r="OW86" s="7"/>
      <c r="OX86" s="7"/>
      <c r="OY86" s="7"/>
      <c r="OZ86" s="7"/>
      <c r="PA86" s="7"/>
      <c r="PB86" s="7"/>
      <c r="PC86" s="7"/>
      <c r="PD86" s="7"/>
      <c r="PE86" s="7"/>
      <c r="PF86" s="7"/>
      <c r="PG86" s="7"/>
      <c r="PH86" s="7"/>
      <c r="PI86" s="7"/>
      <c r="PJ86" s="7"/>
      <c r="PK86" s="7"/>
      <c r="PL86" s="7"/>
      <c r="PM86" s="7"/>
      <c r="PN86" s="7"/>
      <c r="PO86" s="7"/>
      <c r="PP86" s="7"/>
      <c r="PQ86" s="7"/>
      <c r="PR86" s="7"/>
      <c r="PS86" s="7"/>
      <c r="PT86" s="7"/>
      <c r="PU86" s="7"/>
      <c r="PV86" s="7"/>
      <c r="PW86" s="7"/>
      <c r="PX86" s="7"/>
      <c r="PY86" s="7"/>
      <c r="PZ86" s="7"/>
      <c r="QA86" s="7"/>
      <c r="QB86" s="7"/>
      <c r="QC86" s="7"/>
      <c r="QD86" s="7"/>
      <c r="QE86" s="7"/>
      <c r="QF86" s="7"/>
      <c r="QG86" s="7"/>
      <c r="QH86" s="7"/>
      <c r="QI86" s="7"/>
      <c r="QJ86" s="7"/>
      <c r="QK86" s="7"/>
      <c r="QL86" s="7"/>
      <c r="QM86" s="7"/>
      <c r="QN86" s="7"/>
      <c r="QO86" s="7"/>
      <c r="QP86" s="7"/>
      <c r="QQ86" s="7"/>
      <c r="QR86" s="7"/>
      <c r="QS86" s="7"/>
      <c r="QT86" s="7"/>
      <c r="QU86" s="7"/>
      <c r="QV86" s="7"/>
      <c r="QW86" s="7"/>
      <c r="QX86" s="7"/>
      <c r="QY86" s="7"/>
      <c r="QZ86" s="7"/>
      <c r="RA86" s="7"/>
      <c r="RB86" s="7"/>
      <c r="RC86" s="7"/>
      <c r="RD86" s="7"/>
      <c r="RE86" s="7"/>
      <c r="RF86" s="7"/>
      <c r="RG86" s="7"/>
      <c r="RH86" s="7"/>
      <c r="RI86" s="7"/>
      <c r="RJ86" s="7"/>
      <c r="RK86" s="7"/>
      <c r="RL86" s="7"/>
      <c r="RM86" s="7"/>
      <c r="RN86" s="7"/>
      <c r="RO86" s="7"/>
      <c r="RP86" s="7"/>
      <c r="RQ86" s="7"/>
      <c r="RR86" s="7"/>
      <c r="RS86" s="7"/>
      <c r="RT86" s="7"/>
      <c r="RU86" s="7"/>
      <c r="RV86" s="7"/>
      <c r="RW86" s="7"/>
      <c r="RX86" s="7"/>
      <c r="RY86" s="7"/>
      <c r="RZ86" s="7"/>
      <c r="SA86" s="7"/>
      <c r="SB86" s="7"/>
      <c r="SC86" s="7"/>
      <c r="SD86" s="7"/>
      <c r="SE86" s="7"/>
      <c r="SF86" s="7"/>
      <c r="SG86" s="7"/>
      <c r="SH86" s="7"/>
      <c r="SI86" s="7"/>
      <c r="SJ86" s="7"/>
      <c r="SK86" s="7"/>
      <c r="SL86" s="7"/>
      <c r="SM86" s="7"/>
      <c r="SN86" s="7"/>
      <c r="SO86" s="7"/>
      <c r="SP86" s="7"/>
      <c r="SQ86" s="7"/>
      <c r="SR86" s="7"/>
      <c r="SS86" s="7"/>
      <c r="ST86" s="7"/>
      <c r="SU86" s="7"/>
      <c r="SV86" s="7"/>
      <c r="SW86" s="7"/>
      <c r="SX86" s="7"/>
      <c r="SY86" s="7"/>
      <c r="SZ86" s="7"/>
      <c r="TA86" s="7"/>
      <c r="TB86" s="7"/>
      <c r="TC86" s="7"/>
      <c r="TD86" s="7"/>
      <c r="TE86" s="7"/>
      <c r="TF86" s="7"/>
      <c r="TG86" s="7"/>
      <c r="TH86" s="7"/>
      <c r="TI86" s="7"/>
      <c r="TJ86" s="7"/>
      <c r="TK86" s="7"/>
      <c r="TL86" s="7"/>
      <c r="TM86" s="7"/>
      <c r="TN86" s="7"/>
      <c r="TO86" s="7"/>
      <c r="TP86" s="7"/>
      <c r="TQ86" s="7"/>
      <c r="TR86" s="7"/>
      <c r="TS86" s="7"/>
      <c r="TT86" s="7"/>
      <c r="TU86" s="7"/>
      <c r="TV86" s="7"/>
      <c r="TW86" s="7"/>
      <c r="TX86" s="7"/>
      <c r="TY86" s="7"/>
      <c r="TZ86" s="7"/>
      <c r="UA86" s="7"/>
      <c r="UB86" s="7"/>
      <c r="UC86" s="7"/>
      <c r="UD86" s="7"/>
      <c r="UE86" s="7"/>
      <c r="UF86" s="7"/>
      <c r="UG86" s="7"/>
      <c r="UH86" s="7"/>
      <c r="UI86" s="7"/>
      <c r="UJ86" s="7"/>
      <c r="UK86" s="7"/>
      <c r="UL86" s="7"/>
      <c r="UM86" s="7"/>
      <c r="UN86" s="7"/>
      <c r="UO86" s="7"/>
      <c r="UP86" s="7"/>
      <c r="UQ86" s="7"/>
      <c r="UR86" s="7"/>
      <c r="US86" s="7"/>
      <c r="UT86" s="7"/>
      <c r="UU86" s="7"/>
      <c r="UV86" s="7"/>
      <c r="UW86" s="7"/>
      <c r="UX86" s="7"/>
      <c r="UY86" s="7"/>
      <c r="UZ86" s="7"/>
      <c r="VA86" s="7"/>
      <c r="VB86" s="7"/>
      <c r="VC86" s="7"/>
      <c r="VD86" s="7"/>
      <c r="VE86" s="7"/>
      <c r="VF86" s="7"/>
      <c r="VG86" s="7"/>
      <c r="VH86" s="7"/>
      <c r="VI86" s="7"/>
      <c r="VJ86" s="7"/>
      <c r="VK86" s="7"/>
      <c r="VL86" s="7"/>
      <c r="VM86" s="7"/>
      <c r="VN86" s="7"/>
      <c r="VO86" s="7"/>
      <c r="VP86" s="7"/>
      <c r="VQ86" s="7"/>
      <c r="VR86" s="7"/>
      <c r="VS86" s="7"/>
      <c r="VT86" s="7"/>
      <c r="VU86" s="7"/>
      <c r="VV86" s="7"/>
      <c r="VW86" s="7"/>
      <c r="VX86" s="7"/>
      <c r="VY86" s="7"/>
      <c r="VZ86" s="7"/>
      <c r="WA86" s="7"/>
      <c r="WB86" s="7"/>
      <c r="WC86" s="7"/>
      <c r="WD86" s="7"/>
      <c r="WE86" s="7"/>
      <c r="WF86" s="7"/>
      <c r="WG86" s="7"/>
      <c r="WH86" s="7"/>
      <c r="WI86" s="7"/>
      <c r="WJ86" s="7"/>
      <c r="WK86" s="7"/>
      <c r="WL86" s="7"/>
      <c r="WM86" s="7"/>
      <c r="WN86" s="7"/>
      <c r="WO86" s="7"/>
      <c r="WP86" s="7"/>
      <c r="WQ86" s="7"/>
      <c r="WR86" s="7"/>
      <c r="WS86" s="7"/>
      <c r="WT86" s="7"/>
      <c r="WU86" s="7"/>
      <c r="WV86" s="7"/>
      <c r="WW86" s="7"/>
      <c r="WX86" s="7"/>
      <c r="WY86" s="7"/>
      <c r="WZ86" s="7"/>
      <c r="XA86" s="7"/>
      <c r="XB86" s="7"/>
      <c r="XC86" s="7"/>
      <c r="XD86" s="7"/>
      <c r="XE86" s="7"/>
      <c r="XF86" s="7"/>
      <c r="XG86" s="7"/>
      <c r="XH86" s="7"/>
      <c r="XI86" s="7"/>
      <c r="XJ86" s="7"/>
      <c r="XK86" s="7"/>
      <c r="XL86" s="7"/>
      <c r="XM86" s="7"/>
      <c r="XN86" s="7"/>
      <c r="XO86" s="7"/>
      <c r="XP86" s="7"/>
      <c r="XQ86" s="7"/>
      <c r="XR86" s="7"/>
      <c r="XS86" s="7"/>
      <c r="XT86" s="7"/>
      <c r="XU86" s="7"/>
      <c r="XV86" s="7"/>
      <c r="XW86" s="7"/>
      <c r="XX86" s="7"/>
      <c r="XY86" s="7"/>
      <c r="XZ86" s="7"/>
      <c r="YA86" s="7"/>
      <c r="YB86" s="7"/>
      <c r="YC86" s="7"/>
      <c r="YD86" s="7"/>
      <c r="YE86" s="7"/>
      <c r="YF86" s="7"/>
      <c r="YG86" s="7"/>
      <c r="YH86" s="7"/>
      <c r="YI86" s="7"/>
      <c r="YJ86" s="7"/>
      <c r="YK86" s="7"/>
      <c r="YL86" s="7"/>
      <c r="YM86" s="7"/>
      <c r="YN86" s="7"/>
      <c r="YO86" s="7"/>
      <c r="YP86" s="7"/>
      <c r="YQ86" s="7"/>
      <c r="YR86" s="7"/>
      <c r="YS86" s="7"/>
      <c r="YT86" s="7"/>
      <c r="YU86" s="7"/>
      <c r="YV86" s="7"/>
      <c r="YW86" s="7"/>
      <c r="YX86" s="7"/>
      <c r="YY86" s="7"/>
      <c r="YZ86" s="7"/>
      <c r="ZA86" s="7"/>
      <c r="ZB86" s="7"/>
      <c r="ZC86" s="7"/>
      <c r="ZD86" s="7"/>
      <c r="ZE86" s="7"/>
      <c r="ZF86" s="7"/>
      <c r="ZG86" s="7"/>
      <c r="ZH86" s="7"/>
      <c r="ZI86" s="7"/>
      <c r="ZJ86" s="7"/>
      <c r="ZK86" s="7"/>
      <c r="ZL86" s="7"/>
      <c r="ZM86" s="7"/>
      <c r="ZN86" s="7"/>
      <c r="ZO86" s="7"/>
      <c r="ZP86" s="7"/>
      <c r="ZQ86" s="7"/>
      <c r="ZR86" s="7"/>
      <c r="ZS86" s="7"/>
      <c r="ZT86" s="7"/>
      <c r="ZU86" s="7"/>
      <c r="ZV86" s="7"/>
      <c r="ZW86" s="7"/>
      <c r="ZX86" s="7"/>
      <c r="ZY86" s="7"/>
      <c r="ZZ86" s="7"/>
      <c r="AAA86" s="7"/>
      <c r="AAB86" s="7"/>
      <c r="AAC86" s="7"/>
      <c r="AAD86" s="7"/>
      <c r="AAE86" s="7"/>
      <c r="AAF86" s="7"/>
      <c r="AAG86" s="7"/>
      <c r="AAH86" s="7"/>
      <c r="AAI86" s="7"/>
      <c r="AAJ86" s="7"/>
      <c r="AAK86" s="7"/>
      <c r="AAL86" s="7"/>
      <c r="AAM86" s="7"/>
      <c r="AAN86" s="7"/>
      <c r="AAO86" s="7"/>
      <c r="AAP86" s="7"/>
      <c r="AAQ86" s="7"/>
      <c r="AAR86" s="7"/>
      <c r="AAS86" s="7"/>
      <c r="AAT86" s="7"/>
      <c r="AAU86" s="7"/>
      <c r="AAV86" s="7"/>
      <c r="AAW86" s="7"/>
      <c r="AAX86" s="7"/>
      <c r="AAY86" s="7"/>
      <c r="AAZ86" s="7"/>
      <c r="ABA86" s="7"/>
      <c r="ABB86" s="7"/>
      <c r="ABC86" s="7"/>
      <c r="ABD86" s="7"/>
      <c r="ABE86" s="7"/>
      <c r="ABF86" s="7"/>
      <c r="ABG86" s="7"/>
      <c r="ABH86" s="7"/>
      <c r="ABI86" s="7"/>
      <c r="ABJ86" s="7"/>
      <c r="ABK86" s="7"/>
      <c r="ABL86" s="7"/>
      <c r="ABM86" s="7"/>
      <c r="ABN86" s="7"/>
      <c r="ABO86" s="7"/>
      <c r="ABP86" s="7"/>
      <c r="ABQ86" s="7"/>
      <c r="ABR86" s="7"/>
      <c r="ABS86" s="7"/>
      <c r="ABT86" s="7"/>
      <c r="ABU86" s="7"/>
      <c r="ABV86" s="7"/>
      <c r="ABW86" s="7"/>
      <c r="ABX86" s="7"/>
      <c r="ABY86" s="7"/>
      <c r="ABZ86" s="7"/>
      <c r="ACA86" s="7"/>
      <c r="ACB86" s="7"/>
      <c r="ACC86" s="7"/>
      <c r="ACD86" s="7"/>
      <c r="ACE86" s="7"/>
      <c r="ACF86" s="7"/>
      <c r="ACG86" s="7"/>
      <c r="ACH86" s="7"/>
      <c r="ACI86" s="7"/>
      <c r="ACJ86" s="7"/>
      <c r="ACK86" s="7"/>
      <c r="ACL86" s="7"/>
      <c r="ACM86" s="7"/>
      <c r="ACN86" s="7"/>
      <c r="ACO86" s="7"/>
      <c r="ACP86" s="7"/>
      <c r="ACQ86" s="7"/>
      <c r="ACR86" s="7"/>
      <c r="ACS86" s="7"/>
      <c r="ACT86" s="7"/>
      <c r="ACU86" s="7"/>
      <c r="ACV86" s="7"/>
      <c r="ACW86" s="7"/>
      <c r="ACX86" s="7"/>
      <c r="ACY86" s="7"/>
      <c r="ACZ86" s="7"/>
      <c r="ADA86" s="7"/>
      <c r="ADB86" s="7"/>
      <c r="ADC86" s="7"/>
      <c r="ADD86" s="7"/>
      <c r="ADE86" s="7"/>
      <c r="ADF86" s="7"/>
      <c r="ADG86" s="7"/>
      <c r="ADH86" s="7"/>
      <c r="ADI86" s="7"/>
      <c r="ADJ86" s="7"/>
      <c r="ADK86" s="7"/>
      <c r="ADL86" s="7"/>
      <c r="ADM86" s="7"/>
      <c r="ADN86" s="7"/>
      <c r="ADO86" s="7"/>
      <c r="ADP86" s="7"/>
      <c r="ADQ86" s="7"/>
      <c r="ADR86" s="7"/>
      <c r="ADS86" s="7"/>
      <c r="ADT86" s="7"/>
      <c r="ADU86" s="7"/>
      <c r="ADV86" s="7"/>
      <c r="ADW86" s="7"/>
      <c r="ADX86" s="7"/>
      <c r="ADY86" s="7"/>
      <c r="ADZ86" s="7"/>
      <c r="AEA86" s="7"/>
      <c r="AEB86" s="7"/>
      <c r="AEC86" s="7"/>
      <c r="AED86" s="7"/>
      <c r="AEE86" s="7"/>
      <c r="AEF86" s="7"/>
      <c r="AEG86" s="7"/>
      <c r="AEH86" s="7"/>
      <c r="AEI86" s="7"/>
      <c r="AEJ86" s="7"/>
      <c r="AEK86" s="7"/>
      <c r="AEL86" s="7"/>
      <c r="AEM86" s="7"/>
      <c r="AEN86" s="7"/>
      <c r="AEO86" s="7"/>
      <c r="AEP86" s="7"/>
      <c r="AEQ86" s="7"/>
      <c r="AER86" s="7"/>
      <c r="AES86" s="7"/>
      <c r="AET86" s="7"/>
      <c r="AEU86" s="7"/>
      <c r="AEV86" s="7"/>
      <c r="AEW86" s="7"/>
      <c r="AEX86" s="7"/>
      <c r="AEY86" s="7"/>
      <c r="AEZ86" s="7"/>
      <c r="AFA86" s="7"/>
      <c r="AFB86" s="7"/>
      <c r="AFC86" s="7"/>
      <c r="AFD86" s="7"/>
      <c r="AFE86" s="7"/>
      <c r="AFF86" s="7"/>
      <c r="AFG86" s="7"/>
      <c r="AFH86" s="7"/>
      <c r="AFI86" s="7"/>
      <c r="AFJ86" s="7"/>
      <c r="AFK86" s="7"/>
      <c r="AFL86" s="7"/>
      <c r="AFM86" s="7"/>
      <c r="AFN86" s="7"/>
      <c r="AFO86" s="7"/>
      <c r="AFP86" s="7"/>
      <c r="AFQ86" s="7"/>
      <c r="AFR86" s="7"/>
      <c r="AFS86" s="7"/>
      <c r="AFT86" s="7"/>
      <c r="AFU86" s="7"/>
      <c r="AFV86" s="7"/>
      <c r="AFW86" s="7"/>
      <c r="AFX86" s="7"/>
      <c r="AFY86" s="7"/>
      <c r="AFZ86" s="7"/>
      <c r="AGA86" s="7"/>
      <c r="AGB86" s="7"/>
      <c r="AGC86" s="7"/>
      <c r="AGD86" s="7"/>
      <c r="AGE86" s="7"/>
      <c r="AGF86" s="7"/>
      <c r="AGG86" s="7"/>
      <c r="AGH86" s="7"/>
      <c r="AGI86" s="7"/>
      <c r="AGJ86" s="7"/>
      <c r="AGK86" s="7"/>
      <c r="AGL86" s="7"/>
      <c r="AGM86" s="7"/>
      <c r="AGN86" s="7"/>
      <c r="AGO86" s="7"/>
      <c r="AGP86" s="7"/>
      <c r="AGQ86" s="7"/>
      <c r="AGR86" s="7"/>
      <c r="AGS86" s="7"/>
      <c r="AGT86" s="7"/>
      <c r="AGU86" s="7"/>
      <c r="AGV86" s="7"/>
      <c r="AGW86" s="7"/>
      <c r="AGX86" s="7"/>
      <c r="AGY86" s="7"/>
      <c r="AGZ86" s="7"/>
      <c r="AHA86" s="7"/>
      <c r="AHB86" s="7"/>
      <c r="AHC86" s="7"/>
      <c r="AHD86" s="7"/>
      <c r="AHE86" s="7"/>
      <c r="AHF86" s="7"/>
      <c r="AHG86" s="7"/>
      <c r="AHH86" s="7"/>
      <c r="AHI86" s="7"/>
      <c r="AHJ86" s="7"/>
      <c r="AHK86" s="7"/>
      <c r="AHL86" s="7"/>
      <c r="AHM86" s="7"/>
      <c r="AHN86" s="7"/>
      <c r="AHO86" s="7"/>
      <c r="AHP86" s="7"/>
      <c r="AHQ86" s="7"/>
      <c r="AHR86" s="7"/>
      <c r="AHS86" s="7"/>
      <c r="AHT86" s="7"/>
      <c r="AHU86" s="7"/>
      <c r="AHV86" s="7"/>
      <c r="AHW86" s="7"/>
      <c r="AHX86" s="7"/>
      <c r="AHY86" s="7"/>
      <c r="AHZ86" s="7"/>
      <c r="AIA86" s="7"/>
      <c r="AIB86" s="7"/>
      <c r="AIC86" s="7"/>
      <c r="AID86" s="7"/>
      <c r="AIE86" s="7"/>
      <c r="AIF86" s="7"/>
      <c r="AIG86" s="7"/>
      <c r="AIH86" s="7"/>
      <c r="AII86" s="7"/>
      <c r="AIJ86" s="7"/>
      <c r="AIK86" s="7"/>
      <c r="AIL86" s="7"/>
      <c r="AIM86" s="7"/>
      <c r="AIN86" s="7"/>
      <c r="AIO86" s="7"/>
      <c r="AIP86" s="7"/>
      <c r="AIQ86" s="7"/>
      <c r="AIR86" s="7"/>
      <c r="AIS86" s="7"/>
      <c r="AIT86" s="7"/>
      <c r="AIU86" s="7"/>
      <c r="AIV86" s="7"/>
      <c r="AIW86" s="7"/>
      <c r="AIX86" s="7"/>
      <c r="AIY86" s="7"/>
      <c r="AIZ86" s="7"/>
      <c r="AJA86" s="7"/>
      <c r="AJB86" s="7"/>
      <c r="AJC86" s="7"/>
      <c r="AJD86" s="7"/>
      <c r="AJE86" s="7"/>
      <c r="AJF86" s="7"/>
      <c r="AJG86" s="7"/>
      <c r="AJH86" s="7"/>
      <c r="AJI86" s="7"/>
      <c r="AJJ86" s="7"/>
      <c r="AJK86" s="7"/>
      <c r="AJL86" s="7"/>
      <c r="AJM86" s="7"/>
      <c r="AJN86" s="7"/>
      <c r="AJO86" s="7"/>
      <c r="AJP86" s="7"/>
      <c r="AJQ86" s="7"/>
      <c r="AJR86" s="7"/>
      <c r="AJS86" s="7"/>
      <c r="AJT86" s="7"/>
      <c r="AJU86" s="7"/>
      <c r="AJV86" s="7"/>
      <c r="AJW86" s="7"/>
      <c r="AJX86" s="7"/>
      <c r="AJY86" s="7"/>
      <c r="AJZ86" s="7"/>
      <c r="AKA86" s="7"/>
      <c r="AKB86" s="7"/>
      <c r="AKC86" s="7"/>
      <c r="AKD86" s="7"/>
      <c r="AKE86" s="7"/>
      <c r="AKF86" s="7"/>
      <c r="AKG86" s="7"/>
      <c r="AKH86" s="7"/>
      <c r="AKI86" s="7"/>
      <c r="AKJ86" s="7"/>
      <c r="AKK86" s="7"/>
      <c r="AKL86" s="7"/>
      <c r="AKM86" s="7"/>
      <c r="AKN86" s="7"/>
      <c r="AKO86" s="7"/>
      <c r="AKP86" s="7"/>
      <c r="AKQ86" s="7"/>
      <c r="AKR86" s="7"/>
      <c r="AKS86" s="7"/>
      <c r="AKT86" s="7"/>
      <c r="AKU86" s="7"/>
      <c r="AKV86" s="7"/>
      <c r="AKW86" s="7"/>
      <c r="AKX86" s="7"/>
      <c r="AKY86" s="7"/>
      <c r="AKZ86" s="7"/>
      <c r="ALA86" s="7"/>
      <c r="ALB86" s="7"/>
      <c r="ALC86" s="7"/>
      <c r="ALD86" s="7"/>
      <c r="ALE86" s="7"/>
      <c r="ALF86" s="7"/>
      <c r="ALG86" s="7"/>
      <c r="ALH86" s="7"/>
      <c r="ALI86" s="7"/>
      <c r="ALJ86" s="7"/>
      <c r="ALK86" s="7"/>
      <c r="ALL86" s="7"/>
      <c r="ALM86" s="7"/>
      <c r="ALN86" s="7"/>
      <c r="ALO86" s="7"/>
      <c r="ALP86" s="7"/>
      <c r="ALQ86" s="7"/>
      <c r="ALR86" s="7"/>
      <c r="ALS86" s="7"/>
      <c r="ALT86" s="7"/>
      <c r="ALU86" s="7"/>
      <c r="ALV86" s="7"/>
      <c r="ALW86" s="7"/>
      <c r="ALX86" s="7"/>
      <c r="ALY86" s="7"/>
      <c r="ALZ86" s="7"/>
      <c r="AMA86" s="7"/>
      <c r="AMB86" s="7"/>
      <c r="AMC86" s="7"/>
      <c r="AMD86" s="7"/>
    </row>
    <row r="87" spans="1:1018" x14ac:dyDescent="0.25">
      <c r="A87" s="1" t="s">
        <v>64</v>
      </c>
      <c r="B87" s="18" t="s">
        <v>147</v>
      </c>
      <c r="C87" s="12">
        <v>1.175</v>
      </c>
      <c r="D87" s="12">
        <v>1.5</v>
      </c>
      <c r="E87" s="13" t="s">
        <v>302</v>
      </c>
      <c r="F87" s="12">
        <v>0.79900000000000004</v>
      </c>
      <c r="G87" s="21" t="s">
        <v>10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  <c r="HA87" s="7"/>
      <c r="HB87" s="7"/>
      <c r="HC87" s="7"/>
      <c r="HD87" s="7"/>
      <c r="HE87" s="7"/>
      <c r="HF87" s="7"/>
      <c r="HG87" s="7"/>
      <c r="HH87" s="7"/>
      <c r="HI87" s="7"/>
      <c r="HJ87" s="7"/>
      <c r="HK87" s="7"/>
      <c r="HL87" s="7"/>
      <c r="HM87" s="7"/>
      <c r="HN87" s="7"/>
      <c r="HO87" s="7"/>
      <c r="HP87" s="7"/>
      <c r="HQ87" s="7"/>
      <c r="HR87" s="7"/>
      <c r="HS87" s="7"/>
      <c r="HT87" s="7"/>
      <c r="HU87" s="7"/>
      <c r="HV87" s="7"/>
      <c r="HW87" s="7"/>
      <c r="HX87" s="7"/>
      <c r="HY87" s="7"/>
      <c r="HZ87" s="7"/>
      <c r="IA87" s="7"/>
      <c r="IB87" s="7"/>
      <c r="IC87" s="7"/>
      <c r="ID87" s="7"/>
      <c r="IE87" s="7"/>
      <c r="IF87" s="7"/>
      <c r="IG87" s="7"/>
      <c r="IH87" s="7"/>
      <c r="II87" s="7"/>
      <c r="IJ87" s="7"/>
      <c r="IK87" s="7"/>
      <c r="IL87" s="7"/>
      <c r="IM87" s="7"/>
      <c r="IN87" s="7"/>
      <c r="IO87" s="7"/>
      <c r="IP87" s="7"/>
      <c r="IQ87" s="7"/>
      <c r="IR87" s="7"/>
      <c r="IS87" s="7"/>
      <c r="IT87" s="7"/>
      <c r="IU87" s="7"/>
      <c r="IV87" s="7"/>
      <c r="IW87" s="7"/>
      <c r="IX87" s="7"/>
      <c r="IY87" s="7"/>
      <c r="IZ87" s="7"/>
      <c r="JA87" s="7"/>
      <c r="JB87" s="7"/>
      <c r="JC87" s="7"/>
      <c r="JD87" s="7"/>
      <c r="JE87" s="7"/>
      <c r="JF87" s="7"/>
      <c r="JG87" s="7"/>
      <c r="JH87" s="7"/>
      <c r="JI87" s="7"/>
      <c r="JJ87" s="7"/>
      <c r="JK87" s="7"/>
      <c r="JL87" s="7"/>
      <c r="JM87" s="7"/>
      <c r="JN87" s="7"/>
      <c r="JO87" s="7"/>
      <c r="JP87" s="7"/>
      <c r="JQ87" s="7"/>
      <c r="JR87" s="7"/>
      <c r="JS87" s="7"/>
      <c r="JT87" s="7"/>
      <c r="JU87" s="7"/>
      <c r="JV87" s="7"/>
      <c r="JW87" s="7"/>
      <c r="JX87" s="7"/>
      <c r="JY87" s="7"/>
      <c r="JZ87" s="7"/>
      <c r="KA87" s="7"/>
      <c r="KB87" s="7"/>
      <c r="KC87" s="7"/>
      <c r="KD87" s="7"/>
      <c r="KE87" s="7"/>
      <c r="KF87" s="7"/>
      <c r="KG87" s="7"/>
      <c r="KH87" s="7"/>
      <c r="KI87" s="7"/>
      <c r="KJ87" s="7"/>
      <c r="KK87" s="7"/>
      <c r="KL87" s="7"/>
      <c r="KM87" s="7"/>
      <c r="KN87" s="7"/>
      <c r="KO87" s="7"/>
      <c r="KP87" s="7"/>
      <c r="KQ87" s="7"/>
      <c r="KR87" s="7"/>
      <c r="KS87" s="7"/>
      <c r="KT87" s="7"/>
      <c r="KU87" s="7"/>
      <c r="KV87" s="7"/>
      <c r="KW87" s="7"/>
      <c r="KX87" s="7"/>
      <c r="KY87" s="7"/>
      <c r="KZ87" s="7"/>
      <c r="LA87" s="7"/>
      <c r="LB87" s="7"/>
      <c r="LC87" s="7"/>
      <c r="LD87" s="7"/>
      <c r="LE87" s="7"/>
      <c r="LF87" s="7"/>
      <c r="LG87" s="7"/>
      <c r="LH87" s="7"/>
      <c r="LI87" s="7"/>
      <c r="LJ87" s="7"/>
      <c r="LK87" s="7"/>
      <c r="LL87" s="7"/>
      <c r="LM87" s="7"/>
      <c r="LN87" s="7"/>
      <c r="LO87" s="7"/>
      <c r="LP87" s="7"/>
      <c r="LQ87" s="7"/>
      <c r="LR87" s="7"/>
      <c r="LS87" s="7"/>
      <c r="LT87" s="7"/>
      <c r="LU87" s="7"/>
      <c r="LV87" s="7"/>
      <c r="LW87" s="7"/>
      <c r="LX87" s="7"/>
      <c r="LY87" s="7"/>
      <c r="LZ87" s="7"/>
      <c r="MA87" s="7"/>
      <c r="MB87" s="7"/>
      <c r="MC87" s="7"/>
      <c r="MD87" s="7"/>
      <c r="ME87" s="7"/>
      <c r="MF87" s="7"/>
      <c r="MG87" s="7"/>
      <c r="MH87" s="7"/>
      <c r="MI87" s="7"/>
      <c r="MJ87" s="7"/>
      <c r="MK87" s="7"/>
      <c r="ML87" s="7"/>
      <c r="MM87" s="7"/>
      <c r="MN87" s="7"/>
      <c r="MO87" s="7"/>
      <c r="MP87" s="7"/>
      <c r="MQ87" s="7"/>
      <c r="MR87" s="7"/>
      <c r="MS87" s="7"/>
      <c r="MT87" s="7"/>
      <c r="MU87" s="7"/>
      <c r="MV87" s="7"/>
      <c r="MW87" s="7"/>
      <c r="MX87" s="7"/>
      <c r="MY87" s="7"/>
      <c r="MZ87" s="7"/>
      <c r="NA87" s="7"/>
      <c r="NB87" s="7"/>
      <c r="NC87" s="7"/>
      <c r="ND87" s="7"/>
      <c r="NE87" s="7"/>
      <c r="NF87" s="7"/>
      <c r="NG87" s="7"/>
      <c r="NH87" s="7"/>
      <c r="NI87" s="7"/>
      <c r="NJ87" s="7"/>
      <c r="NK87" s="7"/>
      <c r="NL87" s="7"/>
      <c r="NM87" s="7"/>
      <c r="NN87" s="7"/>
      <c r="NO87" s="7"/>
      <c r="NP87" s="7"/>
      <c r="NQ87" s="7"/>
      <c r="NR87" s="7"/>
      <c r="NS87" s="7"/>
      <c r="NT87" s="7"/>
      <c r="NU87" s="7"/>
      <c r="NV87" s="7"/>
      <c r="NW87" s="7"/>
      <c r="NX87" s="7"/>
      <c r="NY87" s="7"/>
      <c r="NZ87" s="7"/>
      <c r="OA87" s="7"/>
      <c r="OB87" s="7"/>
      <c r="OC87" s="7"/>
      <c r="OD87" s="7"/>
      <c r="OE87" s="7"/>
      <c r="OF87" s="7"/>
      <c r="OG87" s="7"/>
      <c r="OH87" s="7"/>
      <c r="OI87" s="7"/>
      <c r="OJ87" s="7"/>
      <c r="OK87" s="7"/>
      <c r="OL87" s="7"/>
      <c r="OM87" s="7"/>
      <c r="ON87" s="7"/>
      <c r="OO87" s="7"/>
      <c r="OP87" s="7"/>
      <c r="OQ87" s="7"/>
      <c r="OR87" s="7"/>
      <c r="OS87" s="7"/>
      <c r="OT87" s="7"/>
      <c r="OU87" s="7"/>
      <c r="OV87" s="7"/>
      <c r="OW87" s="7"/>
      <c r="OX87" s="7"/>
      <c r="OY87" s="7"/>
      <c r="OZ87" s="7"/>
      <c r="PA87" s="7"/>
      <c r="PB87" s="7"/>
      <c r="PC87" s="7"/>
      <c r="PD87" s="7"/>
      <c r="PE87" s="7"/>
      <c r="PF87" s="7"/>
      <c r="PG87" s="7"/>
      <c r="PH87" s="7"/>
      <c r="PI87" s="7"/>
      <c r="PJ87" s="7"/>
      <c r="PK87" s="7"/>
      <c r="PL87" s="7"/>
      <c r="PM87" s="7"/>
      <c r="PN87" s="7"/>
      <c r="PO87" s="7"/>
      <c r="PP87" s="7"/>
      <c r="PQ87" s="7"/>
      <c r="PR87" s="7"/>
      <c r="PS87" s="7"/>
      <c r="PT87" s="7"/>
      <c r="PU87" s="7"/>
      <c r="PV87" s="7"/>
      <c r="PW87" s="7"/>
      <c r="PX87" s="7"/>
      <c r="PY87" s="7"/>
      <c r="PZ87" s="7"/>
      <c r="QA87" s="7"/>
      <c r="QB87" s="7"/>
      <c r="QC87" s="7"/>
      <c r="QD87" s="7"/>
      <c r="QE87" s="7"/>
      <c r="QF87" s="7"/>
      <c r="QG87" s="7"/>
      <c r="QH87" s="7"/>
      <c r="QI87" s="7"/>
      <c r="QJ87" s="7"/>
      <c r="QK87" s="7"/>
      <c r="QL87" s="7"/>
      <c r="QM87" s="7"/>
      <c r="QN87" s="7"/>
      <c r="QO87" s="7"/>
      <c r="QP87" s="7"/>
      <c r="QQ87" s="7"/>
      <c r="QR87" s="7"/>
      <c r="QS87" s="7"/>
      <c r="QT87" s="7"/>
      <c r="QU87" s="7"/>
      <c r="QV87" s="7"/>
      <c r="QW87" s="7"/>
      <c r="QX87" s="7"/>
      <c r="QY87" s="7"/>
      <c r="QZ87" s="7"/>
      <c r="RA87" s="7"/>
      <c r="RB87" s="7"/>
      <c r="RC87" s="7"/>
      <c r="RD87" s="7"/>
      <c r="RE87" s="7"/>
      <c r="RF87" s="7"/>
      <c r="RG87" s="7"/>
      <c r="RH87" s="7"/>
      <c r="RI87" s="7"/>
      <c r="RJ87" s="7"/>
      <c r="RK87" s="7"/>
      <c r="RL87" s="7"/>
      <c r="RM87" s="7"/>
      <c r="RN87" s="7"/>
      <c r="RO87" s="7"/>
      <c r="RP87" s="7"/>
      <c r="RQ87" s="7"/>
      <c r="RR87" s="7"/>
      <c r="RS87" s="7"/>
      <c r="RT87" s="7"/>
      <c r="RU87" s="7"/>
      <c r="RV87" s="7"/>
      <c r="RW87" s="7"/>
      <c r="RX87" s="7"/>
      <c r="RY87" s="7"/>
      <c r="RZ87" s="7"/>
      <c r="SA87" s="7"/>
      <c r="SB87" s="7"/>
      <c r="SC87" s="7"/>
      <c r="SD87" s="7"/>
      <c r="SE87" s="7"/>
      <c r="SF87" s="7"/>
      <c r="SG87" s="7"/>
      <c r="SH87" s="7"/>
      <c r="SI87" s="7"/>
      <c r="SJ87" s="7"/>
      <c r="SK87" s="7"/>
      <c r="SL87" s="7"/>
      <c r="SM87" s="7"/>
      <c r="SN87" s="7"/>
      <c r="SO87" s="7"/>
      <c r="SP87" s="7"/>
      <c r="SQ87" s="7"/>
      <c r="SR87" s="7"/>
      <c r="SS87" s="7"/>
      <c r="ST87" s="7"/>
      <c r="SU87" s="7"/>
      <c r="SV87" s="7"/>
      <c r="SW87" s="7"/>
      <c r="SX87" s="7"/>
      <c r="SY87" s="7"/>
      <c r="SZ87" s="7"/>
      <c r="TA87" s="7"/>
      <c r="TB87" s="7"/>
      <c r="TC87" s="7"/>
      <c r="TD87" s="7"/>
      <c r="TE87" s="7"/>
      <c r="TF87" s="7"/>
      <c r="TG87" s="7"/>
      <c r="TH87" s="7"/>
      <c r="TI87" s="7"/>
      <c r="TJ87" s="7"/>
      <c r="TK87" s="7"/>
      <c r="TL87" s="7"/>
      <c r="TM87" s="7"/>
      <c r="TN87" s="7"/>
      <c r="TO87" s="7"/>
      <c r="TP87" s="7"/>
      <c r="TQ87" s="7"/>
      <c r="TR87" s="7"/>
      <c r="TS87" s="7"/>
      <c r="TT87" s="7"/>
      <c r="TU87" s="7"/>
      <c r="TV87" s="7"/>
      <c r="TW87" s="7"/>
      <c r="TX87" s="7"/>
      <c r="TY87" s="7"/>
      <c r="TZ87" s="7"/>
      <c r="UA87" s="7"/>
      <c r="UB87" s="7"/>
      <c r="UC87" s="7"/>
      <c r="UD87" s="7"/>
      <c r="UE87" s="7"/>
      <c r="UF87" s="7"/>
      <c r="UG87" s="7"/>
      <c r="UH87" s="7"/>
      <c r="UI87" s="7"/>
      <c r="UJ87" s="7"/>
      <c r="UK87" s="7"/>
      <c r="UL87" s="7"/>
      <c r="UM87" s="7"/>
      <c r="UN87" s="7"/>
      <c r="UO87" s="7"/>
      <c r="UP87" s="7"/>
      <c r="UQ87" s="7"/>
      <c r="UR87" s="7"/>
      <c r="US87" s="7"/>
      <c r="UT87" s="7"/>
      <c r="UU87" s="7"/>
      <c r="UV87" s="7"/>
      <c r="UW87" s="7"/>
      <c r="UX87" s="7"/>
      <c r="UY87" s="7"/>
      <c r="UZ87" s="7"/>
      <c r="VA87" s="7"/>
      <c r="VB87" s="7"/>
      <c r="VC87" s="7"/>
      <c r="VD87" s="7"/>
      <c r="VE87" s="7"/>
      <c r="VF87" s="7"/>
      <c r="VG87" s="7"/>
      <c r="VH87" s="7"/>
      <c r="VI87" s="7"/>
      <c r="VJ87" s="7"/>
      <c r="VK87" s="7"/>
      <c r="VL87" s="7"/>
      <c r="VM87" s="7"/>
      <c r="VN87" s="7"/>
      <c r="VO87" s="7"/>
      <c r="VP87" s="7"/>
      <c r="VQ87" s="7"/>
      <c r="VR87" s="7"/>
      <c r="VS87" s="7"/>
      <c r="VT87" s="7"/>
      <c r="VU87" s="7"/>
      <c r="VV87" s="7"/>
      <c r="VW87" s="7"/>
      <c r="VX87" s="7"/>
      <c r="VY87" s="7"/>
      <c r="VZ87" s="7"/>
      <c r="WA87" s="7"/>
      <c r="WB87" s="7"/>
      <c r="WC87" s="7"/>
      <c r="WD87" s="7"/>
      <c r="WE87" s="7"/>
      <c r="WF87" s="7"/>
      <c r="WG87" s="7"/>
      <c r="WH87" s="7"/>
      <c r="WI87" s="7"/>
      <c r="WJ87" s="7"/>
      <c r="WK87" s="7"/>
      <c r="WL87" s="7"/>
      <c r="WM87" s="7"/>
      <c r="WN87" s="7"/>
      <c r="WO87" s="7"/>
      <c r="WP87" s="7"/>
      <c r="WQ87" s="7"/>
      <c r="WR87" s="7"/>
      <c r="WS87" s="7"/>
      <c r="WT87" s="7"/>
      <c r="WU87" s="7"/>
      <c r="WV87" s="7"/>
      <c r="WW87" s="7"/>
      <c r="WX87" s="7"/>
      <c r="WY87" s="7"/>
      <c r="WZ87" s="7"/>
      <c r="XA87" s="7"/>
      <c r="XB87" s="7"/>
      <c r="XC87" s="7"/>
      <c r="XD87" s="7"/>
      <c r="XE87" s="7"/>
      <c r="XF87" s="7"/>
      <c r="XG87" s="7"/>
      <c r="XH87" s="7"/>
      <c r="XI87" s="7"/>
      <c r="XJ87" s="7"/>
      <c r="XK87" s="7"/>
      <c r="XL87" s="7"/>
      <c r="XM87" s="7"/>
      <c r="XN87" s="7"/>
      <c r="XO87" s="7"/>
      <c r="XP87" s="7"/>
      <c r="XQ87" s="7"/>
      <c r="XR87" s="7"/>
      <c r="XS87" s="7"/>
      <c r="XT87" s="7"/>
      <c r="XU87" s="7"/>
      <c r="XV87" s="7"/>
      <c r="XW87" s="7"/>
      <c r="XX87" s="7"/>
      <c r="XY87" s="7"/>
      <c r="XZ87" s="7"/>
      <c r="YA87" s="7"/>
      <c r="YB87" s="7"/>
      <c r="YC87" s="7"/>
      <c r="YD87" s="7"/>
      <c r="YE87" s="7"/>
      <c r="YF87" s="7"/>
      <c r="YG87" s="7"/>
      <c r="YH87" s="7"/>
      <c r="YI87" s="7"/>
      <c r="YJ87" s="7"/>
      <c r="YK87" s="7"/>
      <c r="YL87" s="7"/>
      <c r="YM87" s="7"/>
      <c r="YN87" s="7"/>
      <c r="YO87" s="7"/>
      <c r="YP87" s="7"/>
      <c r="YQ87" s="7"/>
      <c r="YR87" s="7"/>
      <c r="YS87" s="7"/>
      <c r="YT87" s="7"/>
      <c r="YU87" s="7"/>
      <c r="YV87" s="7"/>
      <c r="YW87" s="7"/>
      <c r="YX87" s="7"/>
      <c r="YY87" s="7"/>
      <c r="YZ87" s="7"/>
      <c r="ZA87" s="7"/>
      <c r="ZB87" s="7"/>
      <c r="ZC87" s="7"/>
      <c r="ZD87" s="7"/>
      <c r="ZE87" s="7"/>
      <c r="ZF87" s="7"/>
      <c r="ZG87" s="7"/>
      <c r="ZH87" s="7"/>
      <c r="ZI87" s="7"/>
      <c r="ZJ87" s="7"/>
      <c r="ZK87" s="7"/>
      <c r="ZL87" s="7"/>
      <c r="ZM87" s="7"/>
      <c r="ZN87" s="7"/>
      <c r="ZO87" s="7"/>
      <c r="ZP87" s="7"/>
      <c r="ZQ87" s="7"/>
      <c r="ZR87" s="7"/>
      <c r="ZS87" s="7"/>
      <c r="ZT87" s="7"/>
      <c r="ZU87" s="7"/>
      <c r="ZV87" s="7"/>
      <c r="ZW87" s="7"/>
      <c r="ZX87" s="7"/>
      <c r="ZY87" s="7"/>
      <c r="ZZ87" s="7"/>
      <c r="AAA87" s="7"/>
      <c r="AAB87" s="7"/>
      <c r="AAC87" s="7"/>
      <c r="AAD87" s="7"/>
      <c r="AAE87" s="7"/>
      <c r="AAF87" s="7"/>
      <c r="AAG87" s="7"/>
      <c r="AAH87" s="7"/>
      <c r="AAI87" s="7"/>
      <c r="AAJ87" s="7"/>
      <c r="AAK87" s="7"/>
      <c r="AAL87" s="7"/>
      <c r="AAM87" s="7"/>
      <c r="AAN87" s="7"/>
      <c r="AAO87" s="7"/>
      <c r="AAP87" s="7"/>
      <c r="AAQ87" s="7"/>
      <c r="AAR87" s="7"/>
      <c r="AAS87" s="7"/>
      <c r="AAT87" s="7"/>
      <c r="AAU87" s="7"/>
      <c r="AAV87" s="7"/>
      <c r="AAW87" s="7"/>
      <c r="AAX87" s="7"/>
      <c r="AAY87" s="7"/>
      <c r="AAZ87" s="7"/>
      <c r="ABA87" s="7"/>
      <c r="ABB87" s="7"/>
      <c r="ABC87" s="7"/>
      <c r="ABD87" s="7"/>
      <c r="ABE87" s="7"/>
      <c r="ABF87" s="7"/>
      <c r="ABG87" s="7"/>
      <c r="ABH87" s="7"/>
      <c r="ABI87" s="7"/>
      <c r="ABJ87" s="7"/>
      <c r="ABK87" s="7"/>
      <c r="ABL87" s="7"/>
      <c r="ABM87" s="7"/>
      <c r="ABN87" s="7"/>
      <c r="ABO87" s="7"/>
      <c r="ABP87" s="7"/>
      <c r="ABQ87" s="7"/>
      <c r="ABR87" s="7"/>
      <c r="ABS87" s="7"/>
      <c r="ABT87" s="7"/>
      <c r="ABU87" s="7"/>
      <c r="ABV87" s="7"/>
      <c r="ABW87" s="7"/>
      <c r="ABX87" s="7"/>
      <c r="ABY87" s="7"/>
      <c r="ABZ87" s="7"/>
      <c r="ACA87" s="7"/>
      <c r="ACB87" s="7"/>
      <c r="ACC87" s="7"/>
      <c r="ACD87" s="7"/>
      <c r="ACE87" s="7"/>
      <c r="ACF87" s="7"/>
      <c r="ACG87" s="7"/>
      <c r="ACH87" s="7"/>
      <c r="ACI87" s="7"/>
      <c r="ACJ87" s="7"/>
      <c r="ACK87" s="7"/>
      <c r="ACL87" s="7"/>
      <c r="ACM87" s="7"/>
      <c r="ACN87" s="7"/>
      <c r="ACO87" s="7"/>
      <c r="ACP87" s="7"/>
      <c r="ACQ87" s="7"/>
      <c r="ACR87" s="7"/>
      <c r="ACS87" s="7"/>
      <c r="ACT87" s="7"/>
      <c r="ACU87" s="7"/>
      <c r="ACV87" s="7"/>
      <c r="ACW87" s="7"/>
      <c r="ACX87" s="7"/>
      <c r="ACY87" s="7"/>
      <c r="ACZ87" s="7"/>
      <c r="ADA87" s="7"/>
      <c r="ADB87" s="7"/>
      <c r="ADC87" s="7"/>
      <c r="ADD87" s="7"/>
      <c r="ADE87" s="7"/>
      <c r="ADF87" s="7"/>
      <c r="ADG87" s="7"/>
      <c r="ADH87" s="7"/>
      <c r="ADI87" s="7"/>
      <c r="ADJ87" s="7"/>
      <c r="ADK87" s="7"/>
      <c r="ADL87" s="7"/>
      <c r="ADM87" s="7"/>
      <c r="ADN87" s="7"/>
      <c r="ADO87" s="7"/>
      <c r="ADP87" s="7"/>
      <c r="ADQ87" s="7"/>
      <c r="ADR87" s="7"/>
      <c r="ADS87" s="7"/>
      <c r="ADT87" s="7"/>
      <c r="ADU87" s="7"/>
      <c r="ADV87" s="7"/>
      <c r="ADW87" s="7"/>
      <c r="ADX87" s="7"/>
      <c r="ADY87" s="7"/>
      <c r="ADZ87" s="7"/>
      <c r="AEA87" s="7"/>
      <c r="AEB87" s="7"/>
      <c r="AEC87" s="7"/>
      <c r="AED87" s="7"/>
      <c r="AEE87" s="7"/>
      <c r="AEF87" s="7"/>
      <c r="AEG87" s="7"/>
      <c r="AEH87" s="7"/>
      <c r="AEI87" s="7"/>
      <c r="AEJ87" s="7"/>
      <c r="AEK87" s="7"/>
      <c r="AEL87" s="7"/>
      <c r="AEM87" s="7"/>
      <c r="AEN87" s="7"/>
      <c r="AEO87" s="7"/>
      <c r="AEP87" s="7"/>
      <c r="AEQ87" s="7"/>
      <c r="AER87" s="7"/>
      <c r="AES87" s="7"/>
      <c r="AET87" s="7"/>
      <c r="AEU87" s="7"/>
      <c r="AEV87" s="7"/>
      <c r="AEW87" s="7"/>
      <c r="AEX87" s="7"/>
      <c r="AEY87" s="7"/>
      <c r="AEZ87" s="7"/>
      <c r="AFA87" s="7"/>
      <c r="AFB87" s="7"/>
      <c r="AFC87" s="7"/>
      <c r="AFD87" s="7"/>
      <c r="AFE87" s="7"/>
      <c r="AFF87" s="7"/>
      <c r="AFG87" s="7"/>
      <c r="AFH87" s="7"/>
      <c r="AFI87" s="7"/>
      <c r="AFJ87" s="7"/>
      <c r="AFK87" s="7"/>
      <c r="AFL87" s="7"/>
      <c r="AFM87" s="7"/>
      <c r="AFN87" s="7"/>
      <c r="AFO87" s="7"/>
      <c r="AFP87" s="7"/>
      <c r="AFQ87" s="7"/>
      <c r="AFR87" s="7"/>
      <c r="AFS87" s="7"/>
      <c r="AFT87" s="7"/>
      <c r="AFU87" s="7"/>
      <c r="AFV87" s="7"/>
      <c r="AFW87" s="7"/>
      <c r="AFX87" s="7"/>
      <c r="AFY87" s="7"/>
      <c r="AFZ87" s="7"/>
      <c r="AGA87" s="7"/>
      <c r="AGB87" s="7"/>
      <c r="AGC87" s="7"/>
      <c r="AGD87" s="7"/>
      <c r="AGE87" s="7"/>
      <c r="AGF87" s="7"/>
      <c r="AGG87" s="7"/>
      <c r="AGH87" s="7"/>
      <c r="AGI87" s="7"/>
      <c r="AGJ87" s="7"/>
      <c r="AGK87" s="7"/>
      <c r="AGL87" s="7"/>
      <c r="AGM87" s="7"/>
      <c r="AGN87" s="7"/>
      <c r="AGO87" s="7"/>
      <c r="AGP87" s="7"/>
      <c r="AGQ87" s="7"/>
      <c r="AGR87" s="7"/>
      <c r="AGS87" s="7"/>
      <c r="AGT87" s="7"/>
      <c r="AGU87" s="7"/>
      <c r="AGV87" s="7"/>
      <c r="AGW87" s="7"/>
      <c r="AGX87" s="7"/>
      <c r="AGY87" s="7"/>
      <c r="AGZ87" s="7"/>
      <c r="AHA87" s="7"/>
      <c r="AHB87" s="7"/>
      <c r="AHC87" s="7"/>
      <c r="AHD87" s="7"/>
      <c r="AHE87" s="7"/>
      <c r="AHF87" s="7"/>
      <c r="AHG87" s="7"/>
      <c r="AHH87" s="7"/>
      <c r="AHI87" s="7"/>
      <c r="AHJ87" s="7"/>
      <c r="AHK87" s="7"/>
      <c r="AHL87" s="7"/>
      <c r="AHM87" s="7"/>
      <c r="AHN87" s="7"/>
      <c r="AHO87" s="7"/>
      <c r="AHP87" s="7"/>
      <c r="AHQ87" s="7"/>
      <c r="AHR87" s="7"/>
      <c r="AHS87" s="7"/>
      <c r="AHT87" s="7"/>
      <c r="AHU87" s="7"/>
      <c r="AHV87" s="7"/>
      <c r="AHW87" s="7"/>
      <c r="AHX87" s="7"/>
      <c r="AHY87" s="7"/>
      <c r="AHZ87" s="7"/>
      <c r="AIA87" s="7"/>
      <c r="AIB87" s="7"/>
      <c r="AIC87" s="7"/>
      <c r="AID87" s="7"/>
      <c r="AIE87" s="7"/>
      <c r="AIF87" s="7"/>
      <c r="AIG87" s="7"/>
      <c r="AIH87" s="7"/>
      <c r="AII87" s="7"/>
      <c r="AIJ87" s="7"/>
      <c r="AIK87" s="7"/>
      <c r="AIL87" s="7"/>
      <c r="AIM87" s="7"/>
      <c r="AIN87" s="7"/>
      <c r="AIO87" s="7"/>
      <c r="AIP87" s="7"/>
      <c r="AIQ87" s="7"/>
      <c r="AIR87" s="7"/>
      <c r="AIS87" s="7"/>
      <c r="AIT87" s="7"/>
      <c r="AIU87" s="7"/>
      <c r="AIV87" s="7"/>
      <c r="AIW87" s="7"/>
      <c r="AIX87" s="7"/>
      <c r="AIY87" s="7"/>
      <c r="AIZ87" s="7"/>
      <c r="AJA87" s="7"/>
      <c r="AJB87" s="7"/>
      <c r="AJC87" s="7"/>
      <c r="AJD87" s="7"/>
      <c r="AJE87" s="7"/>
      <c r="AJF87" s="7"/>
      <c r="AJG87" s="7"/>
      <c r="AJH87" s="7"/>
      <c r="AJI87" s="7"/>
      <c r="AJJ87" s="7"/>
      <c r="AJK87" s="7"/>
      <c r="AJL87" s="7"/>
      <c r="AJM87" s="7"/>
      <c r="AJN87" s="7"/>
      <c r="AJO87" s="7"/>
      <c r="AJP87" s="7"/>
      <c r="AJQ87" s="7"/>
      <c r="AJR87" s="7"/>
      <c r="AJS87" s="7"/>
      <c r="AJT87" s="7"/>
      <c r="AJU87" s="7"/>
      <c r="AJV87" s="7"/>
      <c r="AJW87" s="7"/>
      <c r="AJX87" s="7"/>
      <c r="AJY87" s="7"/>
      <c r="AJZ87" s="7"/>
      <c r="AKA87" s="7"/>
      <c r="AKB87" s="7"/>
      <c r="AKC87" s="7"/>
      <c r="AKD87" s="7"/>
      <c r="AKE87" s="7"/>
      <c r="AKF87" s="7"/>
      <c r="AKG87" s="7"/>
      <c r="AKH87" s="7"/>
      <c r="AKI87" s="7"/>
      <c r="AKJ87" s="7"/>
      <c r="AKK87" s="7"/>
      <c r="AKL87" s="7"/>
      <c r="AKM87" s="7"/>
      <c r="AKN87" s="7"/>
      <c r="AKO87" s="7"/>
      <c r="AKP87" s="7"/>
      <c r="AKQ87" s="7"/>
      <c r="AKR87" s="7"/>
      <c r="AKS87" s="7"/>
      <c r="AKT87" s="7"/>
      <c r="AKU87" s="7"/>
      <c r="AKV87" s="7"/>
      <c r="AKW87" s="7"/>
      <c r="AKX87" s="7"/>
      <c r="AKY87" s="7"/>
      <c r="AKZ87" s="7"/>
      <c r="ALA87" s="7"/>
      <c r="ALB87" s="7"/>
      <c r="ALC87" s="7"/>
      <c r="ALD87" s="7"/>
      <c r="ALE87" s="7"/>
      <c r="ALF87" s="7"/>
      <c r="ALG87" s="7"/>
      <c r="ALH87" s="7"/>
      <c r="ALI87" s="7"/>
      <c r="ALJ87" s="7"/>
      <c r="ALK87" s="7"/>
      <c r="ALL87" s="7"/>
      <c r="ALM87" s="7"/>
      <c r="ALN87" s="7"/>
      <c r="ALO87" s="7"/>
      <c r="ALP87" s="7"/>
      <c r="ALQ87" s="7"/>
      <c r="ALR87" s="7"/>
      <c r="ALS87" s="7"/>
      <c r="ALT87" s="7"/>
      <c r="ALU87" s="7"/>
      <c r="ALV87" s="7"/>
      <c r="ALW87" s="7"/>
      <c r="ALX87" s="7"/>
      <c r="ALY87" s="7"/>
      <c r="ALZ87" s="7"/>
      <c r="AMA87" s="7"/>
      <c r="AMB87" s="7"/>
      <c r="AMC87" s="7"/>
      <c r="AMD87" s="7"/>
    </row>
    <row r="88" spans="1:1018" x14ac:dyDescent="0.25">
      <c r="A88" s="1" t="s">
        <v>64</v>
      </c>
      <c r="B88" s="18" t="s">
        <v>147</v>
      </c>
      <c r="C88" s="12">
        <v>1.2849999999999999</v>
      </c>
      <c r="D88" s="12">
        <v>1.62</v>
      </c>
      <c r="E88" s="13" t="s">
        <v>303</v>
      </c>
      <c r="F88" s="12">
        <v>0.872</v>
      </c>
      <c r="G88" s="21" t="s">
        <v>10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  <c r="GK88" s="7"/>
      <c r="GL88" s="7"/>
      <c r="GM88" s="7"/>
      <c r="GN88" s="7"/>
      <c r="GO88" s="7"/>
      <c r="GP88" s="7"/>
      <c r="GQ88" s="7"/>
      <c r="GR88" s="7"/>
      <c r="GS88" s="7"/>
      <c r="GT88" s="7"/>
      <c r="GU88" s="7"/>
      <c r="GV88" s="7"/>
      <c r="GW88" s="7"/>
      <c r="GX88" s="7"/>
      <c r="GY88" s="7"/>
      <c r="GZ88" s="7"/>
      <c r="HA88" s="7"/>
      <c r="HB88" s="7"/>
      <c r="HC88" s="7"/>
      <c r="HD88" s="7"/>
      <c r="HE88" s="7"/>
      <c r="HF88" s="7"/>
      <c r="HG88" s="7"/>
      <c r="HH88" s="7"/>
      <c r="HI88" s="7"/>
      <c r="HJ88" s="7"/>
      <c r="HK88" s="7"/>
      <c r="HL88" s="7"/>
      <c r="HM88" s="7"/>
      <c r="HN88" s="7"/>
      <c r="HO88" s="7"/>
      <c r="HP88" s="7"/>
      <c r="HQ88" s="7"/>
      <c r="HR88" s="7"/>
      <c r="HS88" s="7"/>
      <c r="HT88" s="7"/>
      <c r="HU88" s="7"/>
      <c r="HV88" s="7"/>
      <c r="HW88" s="7"/>
      <c r="HX88" s="7"/>
      <c r="HY88" s="7"/>
      <c r="HZ88" s="7"/>
      <c r="IA88" s="7"/>
      <c r="IB88" s="7"/>
      <c r="IC88" s="7"/>
      <c r="ID88" s="7"/>
      <c r="IE88" s="7"/>
      <c r="IF88" s="7"/>
      <c r="IG88" s="7"/>
      <c r="IH88" s="7"/>
      <c r="II88" s="7"/>
      <c r="IJ88" s="7"/>
      <c r="IK88" s="7"/>
      <c r="IL88" s="7"/>
      <c r="IM88" s="7"/>
      <c r="IN88" s="7"/>
      <c r="IO88" s="7"/>
      <c r="IP88" s="7"/>
      <c r="IQ88" s="7"/>
      <c r="IR88" s="7"/>
      <c r="IS88" s="7"/>
      <c r="IT88" s="7"/>
      <c r="IU88" s="7"/>
      <c r="IV88" s="7"/>
      <c r="IW88" s="7"/>
      <c r="IX88" s="7"/>
      <c r="IY88" s="7"/>
      <c r="IZ88" s="7"/>
      <c r="JA88" s="7"/>
      <c r="JB88" s="7"/>
      <c r="JC88" s="7"/>
      <c r="JD88" s="7"/>
      <c r="JE88" s="7"/>
      <c r="JF88" s="7"/>
      <c r="JG88" s="7"/>
      <c r="JH88" s="7"/>
      <c r="JI88" s="7"/>
      <c r="JJ88" s="7"/>
      <c r="JK88" s="7"/>
      <c r="JL88" s="7"/>
      <c r="JM88" s="7"/>
      <c r="JN88" s="7"/>
      <c r="JO88" s="7"/>
      <c r="JP88" s="7"/>
      <c r="JQ88" s="7"/>
      <c r="JR88" s="7"/>
      <c r="JS88" s="7"/>
      <c r="JT88" s="7"/>
      <c r="JU88" s="7"/>
      <c r="JV88" s="7"/>
      <c r="JW88" s="7"/>
      <c r="JX88" s="7"/>
      <c r="JY88" s="7"/>
      <c r="JZ88" s="7"/>
      <c r="KA88" s="7"/>
      <c r="KB88" s="7"/>
      <c r="KC88" s="7"/>
      <c r="KD88" s="7"/>
      <c r="KE88" s="7"/>
      <c r="KF88" s="7"/>
      <c r="KG88" s="7"/>
      <c r="KH88" s="7"/>
      <c r="KI88" s="7"/>
      <c r="KJ88" s="7"/>
      <c r="KK88" s="7"/>
      <c r="KL88" s="7"/>
      <c r="KM88" s="7"/>
      <c r="KN88" s="7"/>
      <c r="KO88" s="7"/>
      <c r="KP88" s="7"/>
      <c r="KQ88" s="7"/>
      <c r="KR88" s="7"/>
      <c r="KS88" s="7"/>
      <c r="KT88" s="7"/>
      <c r="KU88" s="7"/>
      <c r="KV88" s="7"/>
      <c r="KW88" s="7"/>
      <c r="KX88" s="7"/>
      <c r="KY88" s="7"/>
      <c r="KZ88" s="7"/>
      <c r="LA88" s="7"/>
      <c r="LB88" s="7"/>
      <c r="LC88" s="7"/>
      <c r="LD88" s="7"/>
      <c r="LE88" s="7"/>
      <c r="LF88" s="7"/>
      <c r="LG88" s="7"/>
      <c r="LH88" s="7"/>
      <c r="LI88" s="7"/>
      <c r="LJ88" s="7"/>
      <c r="LK88" s="7"/>
      <c r="LL88" s="7"/>
      <c r="LM88" s="7"/>
      <c r="LN88" s="7"/>
      <c r="LO88" s="7"/>
      <c r="LP88" s="7"/>
      <c r="LQ88" s="7"/>
      <c r="LR88" s="7"/>
      <c r="LS88" s="7"/>
      <c r="LT88" s="7"/>
      <c r="LU88" s="7"/>
      <c r="LV88" s="7"/>
      <c r="LW88" s="7"/>
      <c r="LX88" s="7"/>
      <c r="LY88" s="7"/>
      <c r="LZ88" s="7"/>
      <c r="MA88" s="7"/>
      <c r="MB88" s="7"/>
      <c r="MC88" s="7"/>
      <c r="MD88" s="7"/>
      <c r="ME88" s="7"/>
      <c r="MF88" s="7"/>
      <c r="MG88" s="7"/>
      <c r="MH88" s="7"/>
      <c r="MI88" s="7"/>
      <c r="MJ88" s="7"/>
      <c r="MK88" s="7"/>
      <c r="ML88" s="7"/>
      <c r="MM88" s="7"/>
      <c r="MN88" s="7"/>
      <c r="MO88" s="7"/>
      <c r="MP88" s="7"/>
      <c r="MQ88" s="7"/>
      <c r="MR88" s="7"/>
      <c r="MS88" s="7"/>
      <c r="MT88" s="7"/>
      <c r="MU88" s="7"/>
      <c r="MV88" s="7"/>
      <c r="MW88" s="7"/>
      <c r="MX88" s="7"/>
      <c r="MY88" s="7"/>
      <c r="MZ88" s="7"/>
      <c r="NA88" s="7"/>
      <c r="NB88" s="7"/>
      <c r="NC88" s="7"/>
      <c r="ND88" s="7"/>
      <c r="NE88" s="7"/>
      <c r="NF88" s="7"/>
      <c r="NG88" s="7"/>
      <c r="NH88" s="7"/>
      <c r="NI88" s="7"/>
      <c r="NJ88" s="7"/>
      <c r="NK88" s="7"/>
      <c r="NL88" s="7"/>
      <c r="NM88" s="7"/>
      <c r="NN88" s="7"/>
      <c r="NO88" s="7"/>
      <c r="NP88" s="7"/>
      <c r="NQ88" s="7"/>
      <c r="NR88" s="7"/>
      <c r="NS88" s="7"/>
      <c r="NT88" s="7"/>
      <c r="NU88" s="7"/>
      <c r="NV88" s="7"/>
      <c r="NW88" s="7"/>
      <c r="NX88" s="7"/>
      <c r="NY88" s="7"/>
      <c r="NZ88" s="7"/>
      <c r="OA88" s="7"/>
      <c r="OB88" s="7"/>
      <c r="OC88" s="7"/>
      <c r="OD88" s="7"/>
      <c r="OE88" s="7"/>
      <c r="OF88" s="7"/>
      <c r="OG88" s="7"/>
      <c r="OH88" s="7"/>
      <c r="OI88" s="7"/>
      <c r="OJ88" s="7"/>
      <c r="OK88" s="7"/>
      <c r="OL88" s="7"/>
      <c r="OM88" s="7"/>
      <c r="ON88" s="7"/>
      <c r="OO88" s="7"/>
      <c r="OP88" s="7"/>
      <c r="OQ88" s="7"/>
      <c r="OR88" s="7"/>
      <c r="OS88" s="7"/>
      <c r="OT88" s="7"/>
      <c r="OU88" s="7"/>
      <c r="OV88" s="7"/>
      <c r="OW88" s="7"/>
      <c r="OX88" s="7"/>
      <c r="OY88" s="7"/>
      <c r="OZ88" s="7"/>
      <c r="PA88" s="7"/>
      <c r="PB88" s="7"/>
      <c r="PC88" s="7"/>
      <c r="PD88" s="7"/>
      <c r="PE88" s="7"/>
      <c r="PF88" s="7"/>
      <c r="PG88" s="7"/>
      <c r="PH88" s="7"/>
      <c r="PI88" s="7"/>
      <c r="PJ88" s="7"/>
      <c r="PK88" s="7"/>
      <c r="PL88" s="7"/>
      <c r="PM88" s="7"/>
      <c r="PN88" s="7"/>
      <c r="PO88" s="7"/>
      <c r="PP88" s="7"/>
      <c r="PQ88" s="7"/>
      <c r="PR88" s="7"/>
      <c r="PS88" s="7"/>
      <c r="PT88" s="7"/>
      <c r="PU88" s="7"/>
      <c r="PV88" s="7"/>
      <c r="PW88" s="7"/>
      <c r="PX88" s="7"/>
      <c r="PY88" s="7"/>
      <c r="PZ88" s="7"/>
      <c r="QA88" s="7"/>
      <c r="QB88" s="7"/>
      <c r="QC88" s="7"/>
      <c r="QD88" s="7"/>
      <c r="QE88" s="7"/>
      <c r="QF88" s="7"/>
      <c r="QG88" s="7"/>
      <c r="QH88" s="7"/>
      <c r="QI88" s="7"/>
      <c r="QJ88" s="7"/>
      <c r="QK88" s="7"/>
      <c r="QL88" s="7"/>
      <c r="QM88" s="7"/>
      <c r="QN88" s="7"/>
      <c r="QO88" s="7"/>
      <c r="QP88" s="7"/>
      <c r="QQ88" s="7"/>
      <c r="QR88" s="7"/>
      <c r="QS88" s="7"/>
      <c r="QT88" s="7"/>
      <c r="QU88" s="7"/>
      <c r="QV88" s="7"/>
      <c r="QW88" s="7"/>
      <c r="QX88" s="7"/>
      <c r="QY88" s="7"/>
      <c r="QZ88" s="7"/>
      <c r="RA88" s="7"/>
      <c r="RB88" s="7"/>
      <c r="RC88" s="7"/>
      <c r="RD88" s="7"/>
      <c r="RE88" s="7"/>
      <c r="RF88" s="7"/>
      <c r="RG88" s="7"/>
      <c r="RH88" s="7"/>
      <c r="RI88" s="7"/>
      <c r="RJ88" s="7"/>
      <c r="RK88" s="7"/>
      <c r="RL88" s="7"/>
      <c r="RM88" s="7"/>
      <c r="RN88" s="7"/>
      <c r="RO88" s="7"/>
      <c r="RP88" s="7"/>
      <c r="RQ88" s="7"/>
      <c r="RR88" s="7"/>
      <c r="RS88" s="7"/>
      <c r="RT88" s="7"/>
      <c r="RU88" s="7"/>
      <c r="RV88" s="7"/>
      <c r="RW88" s="7"/>
      <c r="RX88" s="7"/>
      <c r="RY88" s="7"/>
      <c r="RZ88" s="7"/>
      <c r="SA88" s="7"/>
      <c r="SB88" s="7"/>
      <c r="SC88" s="7"/>
      <c r="SD88" s="7"/>
      <c r="SE88" s="7"/>
      <c r="SF88" s="7"/>
      <c r="SG88" s="7"/>
      <c r="SH88" s="7"/>
      <c r="SI88" s="7"/>
      <c r="SJ88" s="7"/>
      <c r="SK88" s="7"/>
      <c r="SL88" s="7"/>
      <c r="SM88" s="7"/>
      <c r="SN88" s="7"/>
      <c r="SO88" s="7"/>
      <c r="SP88" s="7"/>
      <c r="SQ88" s="7"/>
      <c r="SR88" s="7"/>
      <c r="SS88" s="7"/>
      <c r="ST88" s="7"/>
      <c r="SU88" s="7"/>
      <c r="SV88" s="7"/>
      <c r="SW88" s="7"/>
      <c r="SX88" s="7"/>
      <c r="SY88" s="7"/>
      <c r="SZ88" s="7"/>
      <c r="TA88" s="7"/>
      <c r="TB88" s="7"/>
      <c r="TC88" s="7"/>
      <c r="TD88" s="7"/>
      <c r="TE88" s="7"/>
      <c r="TF88" s="7"/>
      <c r="TG88" s="7"/>
      <c r="TH88" s="7"/>
      <c r="TI88" s="7"/>
      <c r="TJ88" s="7"/>
      <c r="TK88" s="7"/>
      <c r="TL88" s="7"/>
      <c r="TM88" s="7"/>
      <c r="TN88" s="7"/>
      <c r="TO88" s="7"/>
      <c r="TP88" s="7"/>
      <c r="TQ88" s="7"/>
      <c r="TR88" s="7"/>
      <c r="TS88" s="7"/>
      <c r="TT88" s="7"/>
      <c r="TU88" s="7"/>
      <c r="TV88" s="7"/>
      <c r="TW88" s="7"/>
      <c r="TX88" s="7"/>
      <c r="TY88" s="7"/>
      <c r="TZ88" s="7"/>
      <c r="UA88" s="7"/>
      <c r="UB88" s="7"/>
      <c r="UC88" s="7"/>
      <c r="UD88" s="7"/>
      <c r="UE88" s="7"/>
      <c r="UF88" s="7"/>
      <c r="UG88" s="7"/>
      <c r="UH88" s="7"/>
      <c r="UI88" s="7"/>
      <c r="UJ88" s="7"/>
      <c r="UK88" s="7"/>
      <c r="UL88" s="7"/>
      <c r="UM88" s="7"/>
      <c r="UN88" s="7"/>
      <c r="UO88" s="7"/>
      <c r="UP88" s="7"/>
      <c r="UQ88" s="7"/>
      <c r="UR88" s="7"/>
      <c r="US88" s="7"/>
      <c r="UT88" s="7"/>
      <c r="UU88" s="7"/>
      <c r="UV88" s="7"/>
      <c r="UW88" s="7"/>
      <c r="UX88" s="7"/>
      <c r="UY88" s="7"/>
      <c r="UZ88" s="7"/>
      <c r="VA88" s="7"/>
      <c r="VB88" s="7"/>
      <c r="VC88" s="7"/>
      <c r="VD88" s="7"/>
      <c r="VE88" s="7"/>
      <c r="VF88" s="7"/>
      <c r="VG88" s="7"/>
      <c r="VH88" s="7"/>
      <c r="VI88" s="7"/>
      <c r="VJ88" s="7"/>
      <c r="VK88" s="7"/>
      <c r="VL88" s="7"/>
      <c r="VM88" s="7"/>
      <c r="VN88" s="7"/>
      <c r="VO88" s="7"/>
      <c r="VP88" s="7"/>
      <c r="VQ88" s="7"/>
      <c r="VR88" s="7"/>
      <c r="VS88" s="7"/>
      <c r="VT88" s="7"/>
      <c r="VU88" s="7"/>
      <c r="VV88" s="7"/>
      <c r="VW88" s="7"/>
      <c r="VX88" s="7"/>
      <c r="VY88" s="7"/>
      <c r="VZ88" s="7"/>
      <c r="WA88" s="7"/>
      <c r="WB88" s="7"/>
      <c r="WC88" s="7"/>
      <c r="WD88" s="7"/>
      <c r="WE88" s="7"/>
      <c r="WF88" s="7"/>
      <c r="WG88" s="7"/>
      <c r="WH88" s="7"/>
      <c r="WI88" s="7"/>
      <c r="WJ88" s="7"/>
      <c r="WK88" s="7"/>
      <c r="WL88" s="7"/>
      <c r="WM88" s="7"/>
      <c r="WN88" s="7"/>
      <c r="WO88" s="7"/>
      <c r="WP88" s="7"/>
      <c r="WQ88" s="7"/>
      <c r="WR88" s="7"/>
      <c r="WS88" s="7"/>
      <c r="WT88" s="7"/>
      <c r="WU88" s="7"/>
      <c r="WV88" s="7"/>
      <c r="WW88" s="7"/>
      <c r="WX88" s="7"/>
      <c r="WY88" s="7"/>
      <c r="WZ88" s="7"/>
      <c r="XA88" s="7"/>
      <c r="XB88" s="7"/>
      <c r="XC88" s="7"/>
      <c r="XD88" s="7"/>
      <c r="XE88" s="7"/>
      <c r="XF88" s="7"/>
      <c r="XG88" s="7"/>
      <c r="XH88" s="7"/>
      <c r="XI88" s="7"/>
      <c r="XJ88" s="7"/>
      <c r="XK88" s="7"/>
      <c r="XL88" s="7"/>
      <c r="XM88" s="7"/>
      <c r="XN88" s="7"/>
      <c r="XO88" s="7"/>
      <c r="XP88" s="7"/>
      <c r="XQ88" s="7"/>
      <c r="XR88" s="7"/>
      <c r="XS88" s="7"/>
      <c r="XT88" s="7"/>
      <c r="XU88" s="7"/>
      <c r="XV88" s="7"/>
      <c r="XW88" s="7"/>
      <c r="XX88" s="7"/>
      <c r="XY88" s="7"/>
      <c r="XZ88" s="7"/>
      <c r="YA88" s="7"/>
      <c r="YB88" s="7"/>
      <c r="YC88" s="7"/>
      <c r="YD88" s="7"/>
      <c r="YE88" s="7"/>
      <c r="YF88" s="7"/>
      <c r="YG88" s="7"/>
      <c r="YH88" s="7"/>
      <c r="YI88" s="7"/>
      <c r="YJ88" s="7"/>
      <c r="YK88" s="7"/>
      <c r="YL88" s="7"/>
      <c r="YM88" s="7"/>
      <c r="YN88" s="7"/>
      <c r="YO88" s="7"/>
      <c r="YP88" s="7"/>
      <c r="YQ88" s="7"/>
      <c r="YR88" s="7"/>
      <c r="YS88" s="7"/>
      <c r="YT88" s="7"/>
      <c r="YU88" s="7"/>
      <c r="YV88" s="7"/>
      <c r="YW88" s="7"/>
      <c r="YX88" s="7"/>
      <c r="YY88" s="7"/>
      <c r="YZ88" s="7"/>
      <c r="ZA88" s="7"/>
      <c r="ZB88" s="7"/>
      <c r="ZC88" s="7"/>
      <c r="ZD88" s="7"/>
      <c r="ZE88" s="7"/>
      <c r="ZF88" s="7"/>
      <c r="ZG88" s="7"/>
      <c r="ZH88" s="7"/>
      <c r="ZI88" s="7"/>
      <c r="ZJ88" s="7"/>
      <c r="ZK88" s="7"/>
      <c r="ZL88" s="7"/>
      <c r="ZM88" s="7"/>
      <c r="ZN88" s="7"/>
      <c r="ZO88" s="7"/>
      <c r="ZP88" s="7"/>
      <c r="ZQ88" s="7"/>
      <c r="ZR88" s="7"/>
      <c r="ZS88" s="7"/>
      <c r="ZT88" s="7"/>
      <c r="ZU88" s="7"/>
      <c r="ZV88" s="7"/>
      <c r="ZW88" s="7"/>
      <c r="ZX88" s="7"/>
      <c r="ZY88" s="7"/>
      <c r="ZZ88" s="7"/>
      <c r="AAA88" s="7"/>
      <c r="AAB88" s="7"/>
      <c r="AAC88" s="7"/>
      <c r="AAD88" s="7"/>
      <c r="AAE88" s="7"/>
      <c r="AAF88" s="7"/>
      <c r="AAG88" s="7"/>
      <c r="AAH88" s="7"/>
      <c r="AAI88" s="7"/>
      <c r="AAJ88" s="7"/>
      <c r="AAK88" s="7"/>
      <c r="AAL88" s="7"/>
      <c r="AAM88" s="7"/>
      <c r="AAN88" s="7"/>
      <c r="AAO88" s="7"/>
      <c r="AAP88" s="7"/>
      <c r="AAQ88" s="7"/>
      <c r="AAR88" s="7"/>
      <c r="AAS88" s="7"/>
      <c r="AAT88" s="7"/>
      <c r="AAU88" s="7"/>
      <c r="AAV88" s="7"/>
      <c r="AAW88" s="7"/>
      <c r="AAX88" s="7"/>
      <c r="AAY88" s="7"/>
      <c r="AAZ88" s="7"/>
      <c r="ABA88" s="7"/>
      <c r="ABB88" s="7"/>
      <c r="ABC88" s="7"/>
      <c r="ABD88" s="7"/>
      <c r="ABE88" s="7"/>
      <c r="ABF88" s="7"/>
      <c r="ABG88" s="7"/>
      <c r="ABH88" s="7"/>
      <c r="ABI88" s="7"/>
      <c r="ABJ88" s="7"/>
      <c r="ABK88" s="7"/>
      <c r="ABL88" s="7"/>
      <c r="ABM88" s="7"/>
      <c r="ABN88" s="7"/>
      <c r="ABO88" s="7"/>
      <c r="ABP88" s="7"/>
      <c r="ABQ88" s="7"/>
      <c r="ABR88" s="7"/>
      <c r="ABS88" s="7"/>
      <c r="ABT88" s="7"/>
      <c r="ABU88" s="7"/>
      <c r="ABV88" s="7"/>
      <c r="ABW88" s="7"/>
      <c r="ABX88" s="7"/>
      <c r="ABY88" s="7"/>
      <c r="ABZ88" s="7"/>
      <c r="ACA88" s="7"/>
      <c r="ACB88" s="7"/>
      <c r="ACC88" s="7"/>
      <c r="ACD88" s="7"/>
      <c r="ACE88" s="7"/>
      <c r="ACF88" s="7"/>
      <c r="ACG88" s="7"/>
      <c r="ACH88" s="7"/>
      <c r="ACI88" s="7"/>
      <c r="ACJ88" s="7"/>
      <c r="ACK88" s="7"/>
      <c r="ACL88" s="7"/>
      <c r="ACM88" s="7"/>
      <c r="ACN88" s="7"/>
      <c r="ACO88" s="7"/>
      <c r="ACP88" s="7"/>
      <c r="ACQ88" s="7"/>
      <c r="ACR88" s="7"/>
      <c r="ACS88" s="7"/>
      <c r="ACT88" s="7"/>
      <c r="ACU88" s="7"/>
      <c r="ACV88" s="7"/>
      <c r="ACW88" s="7"/>
      <c r="ACX88" s="7"/>
      <c r="ACY88" s="7"/>
      <c r="ACZ88" s="7"/>
      <c r="ADA88" s="7"/>
      <c r="ADB88" s="7"/>
      <c r="ADC88" s="7"/>
      <c r="ADD88" s="7"/>
      <c r="ADE88" s="7"/>
      <c r="ADF88" s="7"/>
      <c r="ADG88" s="7"/>
      <c r="ADH88" s="7"/>
      <c r="ADI88" s="7"/>
      <c r="ADJ88" s="7"/>
      <c r="ADK88" s="7"/>
      <c r="ADL88" s="7"/>
      <c r="ADM88" s="7"/>
      <c r="ADN88" s="7"/>
      <c r="ADO88" s="7"/>
      <c r="ADP88" s="7"/>
      <c r="ADQ88" s="7"/>
      <c r="ADR88" s="7"/>
      <c r="ADS88" s="7"/>
      <c r="ADT88" s="7"/>
      <c r="ADU88" s="7"/>
      <c r="ADV88" s="7"/>
      <c r="ADW88" s="7"/>
      <c r="ADX88" s="7"/>
      <c r="ADY88" s="7"/>
      <c r="ADZ88" s="7"/>
      <c r="AEA88" s="7"/>
      <c r="AEB88" s="7"/>
      <c r="AEC88" s="7"/>
      <c r="AED88" s="7"/>
      <c r="AEE88" s="7"/>
      <c r="AEF88" s="7"/>
      <c r="AEG88" s="7"/>
      <c r="AEH88" s="7"/>
      <c r="AEI88" s="7"/>
      <c r="AEJ88" s="7"/>
      <c r="AEK88" s="7"/>
      <c r="AEL88" s="7"/>
      <c r="AEM88" s="7"/>
      <c r="AEN88" s="7"/>
      <c r="AEO88" s="7"/>
      <c r="AEP88" s="7"/>
      <c r="AEQ88" s="7"/>
      <c r="AER88" s="7"/>
      <c r="AES88" s="7"/>
      <c r="AET88" s="7"/>
      <c r="AEU88" s="7"/>
      <c r="AEV88" s="7"/>
      <c r="AEW88" s="7"/>
      <c r="AEX88" s="7"/>
      <c r="AEY88" s="7"/>
      <c r="AEZ88" s="7"/>
      <c r="AFA88" s="7"/>
      <c r="AFB88" s="7"/>
      <c r="AFC88" s="7"/>
      <c r="AFD88" s="7"/>
      <c r="AFE88" s="7"/>
      <c r="AFF88" s="7"/>
      <c r="AFG88" s="7"/>
      <c r="AFH88" s="7"/>
      <c r="AFI88" s="7"/>
      <c r="AFJ88" s="7"/>
      <c r="AFK88" s="7"/>
      <c r="AFL88" s="7"/>
      <c r="AFM88" s="7"/>
      <c r="AFN88" s="7"/>
      <c r="AFO88" s="7"/>
      <c r="AFP88" s="7"/>
      <c r="AFQ88" s="7"/>
      <c r="AFR88" s="7"/>
      <c r="AFS88" s="7"/>
      <c r="AFT88" s="7"/>
      <c r="AFU88" s="7"/>
      <c r="AFV88" s="7"/>
      <c r="AFW88" s="7"/>
      <c r="AFX88" s="7"/>
      <c r="AFY88" s="7"/>
      <c r="AFZ88" s="7"/>
      <c r="AGA88" s="7"/>
      <c r="AGB88" s="7"/>
      <c r="AGC88" s="7"/>
      <c r="AGD88" s="7"/>
      <c r="AGE88" s="7"/>
      <c r="AGF88" s="7"/>
      <c r="AGG88" s="7"/>
      <c r="AGH88" s="7"/>
      <c r="AGI88" s="7"/>
      <c r="AGJ88" s="7"/>
      <c r="AGK88" s="7"/>
      <c r="AGL88" s="7"/>
      <c r="AGM88" s="7"/>
      <c r="AGN88" s="7"/>
      <c r="AGO88" s="7"/>
      <c r="AGP88" s="7"/>
      <c r="AGQ88" s="7"/>
      <c r="AGR88" s="7"/>
      <c r="AGS88" s="7"/>
      <c r="AGT88" s="7"/>
      <c r="AGU88" s="7"/>
      <c r="AGV88" s="7"/>
      <c r="AGW88" s="7"/>
      <c r="AGX88" s="7"/>
      <c r="AGY88" s="7"/>
      <c r="AGZ88" s="7"/>
      <c r="AHA88" s="7"/>
      <c r="AHB88" s="7"/>
      <c r="AHC88" s="7"/>
      <c r="AHD88" s="7"/>
      <c r="AHE88" s="7"/>
      <c r="AHF88" s="7"/>
      <c r="AHG88" s="7"/>
      <c r="AHH88" s="7"/>
      <c r="AHI88" s="7"/>
      <c r="AHJ88" s="7"/>
      <c r="AHK88" s="7"/>
      <c r="AHL88" s="7"/>
      <c r="AHM88" s="7"/>
      <c r="AHN88" s="7"/>
      <c r="AHO88" s="7"/>
      <c r="AHP88" s="7"/>
      <c r="AHQ88" s="7"/>
      <c r="AHR88" s="7"/>
      <c r="AHS88" s="7"/>
      <c r="AHT88" s="7"/>
      <c r="AHU88" s="7"/>
      <c r="AHV88" s="7"/>
      <c r="AHW88" s="7"/>
      <c r="AHX88" s="7"/>
      <c r="AHY88" s="7"/>
      <c r="AHZ88" s="7"/>
      <c r="AIA88" s="7"/>
      <c r="AIB88" s="7"/>
      <c r="AIC88" s="7"/>
      <c r="AID88" s="7"/>
      <c r="AIE88" s="7"/>
      <c r="AIF88" s="7"/>
      <c r="AIG88" s="7"/>
      <c r="AIH88" s="7"/>
      <c r="AII88" s="7"/>
      <c r="AIJ88" s="7"/>
      <c r="AIK88" s="7"/>
      <c r="AIL88" s="7"/>
      <c r="AIM88" s="7"/>
      <c r="AIN88" s="7"/>
      <c r="AIO88" s="7"/>
      <c r="AIP88" s="7"/>
      <c r="AIQ88" s="7"/>
      <c r="AIR88" s="7"/>
      <c r="AIS88" s="7"/>
      <c r="AIT88" s="7"/>
      <c r="AIU88" s="7"/>
      <c r="AIV88" s="7"/>
      <c r="AIW88" s="7"/>
      <c r="AIX88" s="7"/>
      <c r="AIY88" s="7"/>
      <c r="AIZ88" s="7"/>
      <c r="AJA88" s="7"/>
      <c r="AJB88" s="7"/>
      <c r="AJC88" s="7"/>
      <c r="AJD88" s="7"/>
      <c r="AJE88" s="7"/>
      <c r="AJF88" s="7"/>
      <c r="AJG88" s="7"/>
      <c r="AJH88" s="7"/>
      <c r="AJI88" s="7"/>
      <c r="AJJ88" s="7"/>
      <c r="AJK88" s="7"/>
      <c r="AJL88" s="7"/>
      <c r="AJM88" s="7"/>
      <c r="AJN88" s="7"/>
      <c r="AJO88" s="7"/>
      <c r="AJP88" s="7"/>
      <c r="AJQ88" s="7"/>
      <c r="AJR88" s="7"/>
      <c r="AJS88" s="7"/>
      <c r="AJT88" s="7"/>
      <c r="AJU88" s="7"/>
      <c r="AJV88" s="7"/>
      <c r="AJW88" s="7"/>
      <c r="AJX88" s="7"/>
      <c r="AJY88" s="7"/>
      <c r="AJZ88" s="7"/>
      <c r="AKA88" s="7"/>
      <c r="AKB88" s="7"/>
      <c r="AKC88" s="7"/>
      <c r="AKD88" s="7"/>
      <c r="AKE88" s="7"/>
      <c r="AKF88" s="7"/>
      <c r="AKG88" s="7"/>
      <c r="AKH88" s="7"/>
      <c r="AKI88" s="7"/>
      <c r="AKJ88" s="7"/>
      <c r="AKK88" s="7"/>
      <c r="AKL88" s="7"/>
      <c r="AKM88" s="7"/>
      <c r="AKN88" s="7"/>
      <c r="AKO88" s="7"/>
      <c r="AKP88" s="7"/>
      <c r="AKQ88" s="7"/>
      <c r="AKR88" s="7"/>
      <c r="AKS88" s="7"/>
      <c r="AKT88" s="7"/>
      <c r="AKU88" s="7"/>
      <c r="AKV88" s="7"/>
      <c r="AKW88" s="7"/>
      <c r="AKX88" s="7"/>
      <c r="AKY88" s="7"/>
      <c r="AKZ88" s="7"/>
      <c r="ALA88" s="7"/>
      <c r="ALB88" s="7"/>
      <c r="ALC88" s="7"/>
      <c r="ALD88" s="7"/>
      <c r="ALE88" s="7"/>
      <c r="ALF88" s="7"/>
      <c r="ALG88" s="7"/>
      <c r="ALH88" s="7"/>
      <c r="ALI88" s="7"/>
      <c r="ALJ88" s="7"/>
      <c r="ALK88" s="7"/>
      <c r="ALL88" s="7"/>
      <c r="ALM88" s="7"/>
      <c r="ALN88" s="7"/>
      <c r="ALO88" s="7"/>
      <c r="ALP88" s="7"/>
      <c r="ALQ88" s="7"/>
      <c r="ALR88" s="7"/>
      <c r="ALS88" s="7"/>
      <c r="ALT88" s="7"/>
      <c r="ALU88" s="7"/>
      <c r="ALV88" s="7"/>
      <c r="ALW88" s="7"/>
      <c r="ALX88" s="7"/>
      <c r="ALY88" s="7"/>
      <c r="ALZ88" s="7"/>
      <c r="AMA88" s="7"/>
      <c r="AMB88" s="7"/>
      <c r="AMC88" s="7"/>
      <c r="AMD88" s="7"/>
    </row>
    <row r="89" spans="1:1018" x14ac:dyDescent="0.25">
      <c r="A89" s="1" t="s">
        <v>66</v>
      </c>
      <c r="B89" s="13" t="s">
        <v>20</v>
      </c>
      <c r="C89" s="10">
        <v>0.749</v>
      </c>
      <c r="D89" s="10">
        <v>0.99299999999999999</v>
      </c>
      <c r="E89" s="9" t="s">
        <v>201</v>
      </c>
      <c r="F89" s="10">
        <f>0.634-0.15</f>
        <v>0.48399999999999999</v>
      </c>
      <c r="G89" s="21" t="s">
        <v>10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  <c r="IA89" s="7"/>
      <c r="IB89" s="7"/>
      <c r="IC89" s="7"/>
      <c r="ID89" s="7"/>
      <c r="IE89" s="7"/>
      <c r="IF89" s="7"/>
      <c r="IG89" s="7"/>
      <c r="IH89" s="7"/>
      <c r="II89" s="7"/>
      <c r="IJ89" s="7"/>
      <c r="IK89" s="7"/>
      <c r="IL89" s="7"/>
      <c r="IM89" s="7"/>
      <c r="IN89" s="7"/>
      <c r="IO89" s="7"/>
      <c r="IP89" s="7"/>
      <c r="IQ89" s="7"/>
      <c r="IR89" s="7"/>
      <c r="IS89" s="7"/>
      <c r="IT89" s="7"/>
      <c r="IU89" s="7"/>
      <c r="IV89" s="7"/>
      <c r="IW89" s="7"/>
      <c r="IX89" s="7"/>
      <c r="IY89" s="7"/>
      <c r="IZ89" s="7"/>
      <c r="JA89" s="7"/>
      <c r="JB89" s="7"/>
      <c r="JC89" s="7"/>
      <c r="JD89" s="7"/>
      <c r="JE89" s="7"/>
      <c r="JF89" s="7"/>
      <c r="JG89" s="7"/>
      <c r="JH89" s="7"/>
      <c r="JI89" s="7"/>
      <c r="JJ89" s="7"/>
      <c r="JK89" s="7"/>
      <c r="JL89" s="7"/>
      <c r="JM89" s="7"/>
      <c r="JN89" s="7"/>
      <c r="JO89" s="7"/>
      <c r="JP89" s="7"/>
      <c r="JQ89" s="7"/>
      <c r="JR89" s="7"/>
      <c r="JS89" s="7"/>
      <c r="JT89" s="7"/>
      <c r="JU89" s="7"/>
      <c r="JV89" s="7"/>
      <c r="JW89" s="7"/>
      <c r="JX89" s="7"/>
      <c r="JY89" s="7"/>
      <c r="JZ89" s="7"/>
      <c r="KA89" s="7"/>
      <c r="KB89" s="7"/>
      <c r="KC89" s="7"/>
      <c r="KD89" s="7"/>
      <c r="KE89" s="7"/>
      <c r="KF89" s="7"/>
      <c r="KG89" s="7"/>
      <c r="KH89" s="7"/>
      <c r="KI89" s="7"/>
      <c r="KJ89" s="7"/>
      <c r="KK89" s="7"/>
      <c r="KL89" s="7"/>
      <c r="KM89" s="7"/>
      <c r="KN89" s="7"/>
      <c r="KO89" s="7"/>
      <c r="KP89" s="7"/>
      <c r="KQ89" s="7"/>
      <c r="KR89" s="7"/>
      <c r="KS89" s="7"/>
      <c r="KT89" s="7"/>
      <c r="KU89" s="7"/>
      <c r="KV89" s="7"/>
      <c r="KW89" s="7"/>
      <c r="KX89" s="7"/>
      <c r="KY89" s="7"/>
      <c r="KZ89" s="7"/>
      <c r="LA89" s="7"/>
      <c r="LB89" s="7"/>
      <c r="LC89" s="7"/>
      <c r="LD89" s="7"/>
      <c r="LE89" s="7"/>
      <c r="LF89" s="7"/>
      <c r="LG89" s="7"/>
      <c r="LH89" s="7"/>
      <c r="LI89" s="7"/>
      <c r="LJ89" s="7"/>
      <c r="LK89" s="7"/>
      <c r="LL89" s="7"/>
      <c r="LM89" s="7"/>
      <c r="LN89" s="7"/>
      <c r="LO89" s="7"/>
      <c r="LP89" s="7"/>
      <c r="LQ89" s="7"/>
      <c r="LR89" s="7"/>
      <c r="LS89" s="7"/>
      <c r="LT89" s="7"/>
      <c r="LU89" s="7"/>
      <c r="LV89" s="7"/>
      <c r="LW89" s="7"/>
      <c r="LX89" s="7"/>
      <c r="LY89" s="7"/>
      <c r="LZ89" s="7"/>
      <c r="MA89" s="7"/>
      <c r="MB89" s="7"/>
      <c r="MC89" s="7"/>
      <c r="MD89" s="7"/>
      <c r="ME89" s="7"/>
      <c r="MF89" s="7"/>
      <c r="MG89" s="7"/>
      <c r="MH89" s="7"/>
      <c r="MI89" s="7"/>
      <c r="MJ89" s="7"/>
      <c r="MK89" s="7"/>
      <c r="ML89" s="7"/>
      <c r="MM89" s="7"/>
      <c r="MN89" s="7"/>
      <c r="MO89" s="7"/>
      <c r="MP89" s="7"/>
      <c r="MQ89" s="7"/>
      <c r="MR89" s="7"/>
      <c r="MS89" s="7"/>
      <c r="MT89" s="7"/>
      <c r="MU89" s="7"/>
      <c r="MV89" s="7"/>
      <c r="MW89" s="7"/>
      <c r="MX89" s="7"/>
      <c r="MY89" s="7"/>
      <c r="MZ89" s="7"/>
      <c r="NA89" s="7"/>
      <c r="NB89" s="7"/>
      <c r="NC89" s="7"/>
      <c r="ND89" s="7"/>
      <c r="NE89" s="7"/>
      <c r="NF89" s="7"/>
      <c r="NG89" s="7"/>
      <c r="NH89" s="7"/>
      <c r="NI89" s="7"/>
      <c r="NJ89" s="7"/>
      <c r="NK89" s="7"/>
      <c r="NL89" s="7"/>
      <c r="NM89" s="7"/>
      <c r="NN89" s="7"/>
      <c r="NO89" s="7"/>
      <c r="NP89" s="7"/>
      <c r="NQ89" s="7"/>
      <c r="NR89" s="7"/>
      <c r="NS89" s="7"/>
      <c r="NT89" s="7"/>
      <c r="NU89" s="7"/>
      <c r="NV89" s="7"/>
      <c r="NW89" s="7"/>
      <c r="NX89" s="7"/>
      <c r="NY89" s="7"/>
      <c r="NZ89" s="7"/>
      <c r="OA89" s="7"/>
      <c r="OB89" s="7"/>
      <c r="OC89" s="7"/>
      <c r="OD89" s="7"/>
      <c r="OE89" s="7"/>
      <c r="OF89" s="7"/>
      <c r="OG89" s="7"/>
      <c r="OH89" s="7"/>
      <c r="OI89" s="7"/>
      <c r="OJ89" s="7"/>
      <c r="OK89" s="7"/>
      <c r="OL89" s="7"/>
      <c r="OM89" s="7"/>
      <c r="ON89" s="7"/>
      <c r="OO89" s="7"/>
      <c r="OP89" s="7"/>
      <c r="OQ89" s="7"/>
      <c r="OR89" s="7"/>
      <c r="OS89" s="7"/>
      <c r="OT89" s="7"/>
      <c r="OU89" s="7"/>
      <c r="OV89" s="7"/>
      <c r="OW89" s="7"/>
      <c r="OX89" s="7"/>
      <c r="OY89" s="7"/>
      <c r="OZ89" s="7"/>
      <c r="PA89" s="7"/>
      <c r="PB89" s="7"/>
      <c r="PC89" s="7"/>
      <c r="PD89" s="7"/>
      <c r="PE89" s="7"/>
      <c r="PF89" s="7"/>
      <c r="PG89" s="7"/>
      <c r="PH89" s="7"/>
      <c r="PI89" s="7"/>
      <c r="PJ89" s="7"/>
      <c r="PK89" s="7"/>
      <c r="PL89" s="7"/>
      <c r="PM89" s="7"/>
      <c r="PN89" s="7"/>
      <c r="PO89" s="7"/>
      <c r="PP89" s="7"/>
      <c r="PQ89" s="7"/>
      <c r="PR89" s="7"/>
      <c r="PS89" s="7"/>
      <c r="PT89" s="7"/>
      <c r="PU89" s="7"/>
      <c r="PV89" s="7"/>
      <c r="PW89" s="7"/>
      <c r="PX89" s="7"/>
      <c r="PY89" s="7"/>
      <c r="PZ89" s="7"/>
      <c r="QA89" s="7"/>
      <c r="QB89" s="7"/>
      <c r="QC89" s="7"/>
      <c r="QD89" s="7"/>
      <c r="QE89" s="7"/>
      <c r="QF89" s="7"/>
      <c r="QG89" s="7"/>
      <c r="QH89" s="7"/>
      <c r="QI89" s="7"/>
      <c r="QJ89" s="7"/>
      <c r="QK89" s="7"/>
      <c r="QL89" s="7"/>
      <c r="QM89" s="7"/>
      <c r="QN89" s="7"/>
      <c r="QO89" s="7"/>
      <c r="QP89" s="7"/>
      <c r="QQ89" s="7"/>
      <c r="QR89" s="7"/>
      <c r="QS89" s="7"/>
      <c r="QT89" s="7"/>
      <c r="QU89" s="7"/>
      <c r="QV89" s="7"/>
      <c r="QW89" s="7"/>
      <c r="QX89" s="7"/>
      <c r="QY89" s="7"/>
      <c r="QZ89" s="7"/>
      <c r="RA89" s="7"/>
      <c r="RB89" s="7"/>
      <c r="RC89" s="7"/>
      <c r="RD89" s="7"/>
      <c r="RE89" s="7"/>
      <c r="RF89" s="7"/>
      <c r="RG89" s="7"/>
      <c r="RH89" s="7"/>
      <c r="RI89" s="7"/>
      <c r="RJ89" s="7"/>
      <c r="RK89" s="7"/>
      <c r="RL89" s="7"/>
      <c r="RM89" s="7"/>
      <c r="RN89" s="7"/>
      <c r="RO89" s="7"/>
      <c r="RP89" s="7"/>
      <c r="RQ89" s="7"/>
      <c r="RR89" s="7"/>
      <c r="RS89" s="7"/>
      <c r="RT89" s="7"/>
      <c r="RU89" s="7"/>
      <c r="RV89" s="7"/>
      <c r="RW89" s="7"/>
      <c r="RX89" s="7"/>
      <c r="RY89" s="7"/>
      <c r="RZ89" s="7"/>
      <c r="SA89" s="7"/>
      <c r="SB89" s="7"/>
      <c r="SC89" s="7"/>
      <c r="SD89" s="7"/>
      <c r="SE89" s="7"/>
      <c r="SF89" s="7"/>
      <c r="SG89" s="7"/>
      <c r="SH89" s="7"/>
      <c r="SI89" s="7"/>
      <c r="SJ89" s="7"/>
      <c r="SK89" s="7"/>
      <c r="SL89" s="7"/>
      <c r="SM89" s="7"/>
      <c r="SN89" s="7"/>
      <c r="SO89" s="7"/>
      <c r="SP89" s="7"/>
      <c r="SQ89" s="7"/>
      <c r="SR89" s="7"/>
      <c r="SS89" s="7"/>
      <c r="ST89" s="7"/>
      <c r="SU89" s="7"/>
      <c r="SV89" s="7"/>
      <c r="SW89" s="7"/>
      <c r="SX89" s="7"/>
      <c r="SY89" s="7"/>
      <c r="SZ89" s="7"/>
      <c r="TA89" s="7"/>
      <c r="TB89" s="7"/>
      <c r="TC89" s="7"/>
      <c r="TD89" s="7"/>
      <c r="TE89" s="7"/>
      <c r="TF89" s="7"/>
      <c r="TG89" s="7"/>
      <c r="TH89" s="7"/>
      <c r="TI89" s="7"/>
      <c r="TJ89" s="7"/>
      <c r="TK89" s="7"/>
      <c r="TL89" s="7"/>
      <c r="TM89" s="7"/>
      <c r="TN89" s="7"/>
      <c r="TO89" s="7"/>
      <c r="TP89" s="7"/>
      <c r="TQ89" s="7"/>
      <c r="TR89" s="7"/>
      <c r="TS89" s="7"/>
      <c r="TT89" s="7"/>
      <c r="TU89" s="7"/>
      <c r="TV89" s="7"/>
      <c r="TW89" s="7"/>
      <c r="TX89" s="7"/>
      <c r="TY89" s="7"/>
      <c r="TZ89" s="7"/>
      <c r="UA89" s="7"/>
      <c r="UB89" s="7"/>
      <c r="UC89" s="7"/>
      <c r="UD89" s="7"/>
      <c r="UE89" s="7"/>
      <c r="UF89" s="7"/>
      <c r="UG89" s="7"/>
      <c r="UH89" s="7"/>
      <c r="UI89" s="7"/>
      <c r="UJ89" s="7"/>
      <c r="UK89" s="7"/>
      <c r="UL89" s="7"/>
      <c r="UM89" s="7"/>
      <c r="UN89" s="7"/>
      <c r="UO89" s="7"/>
      <c r="UP89" s="7"/>
      <c r="UQ89" s="7"/>
      <c r="UR89" s="7"/>
      <c r="US89" s="7"/>
      <c r="UT89" s="7"/>
      <c r="UU89" s="7"/>
      <c r="UV89" s="7"/>
      <c r="UW89" s="7"/>
      <c r="UX89" s="7"/>
      <c r="UY89" s="7"/>
      <c r="UZ89" s="7"/>
      <c r="VA89" s="7"/>
      <c r="VB89" s="7"/>
      <c r="VC89" s="7"/>
      <c r="VD89" s="7"/>
      <c r="VE89" s="7"/>
      <c r="VF89" s="7"/>
      <c r="VG89" s="7"/>
      <c r="VH89" s="7"/>
      <c r="VI89" s="7"/>
      <c r="VJ89" s="7"/>
      <c r="VK89" s="7"/>
      <c r="VL89" s="7"/>
      <c r="VM89" s="7"/>
      <c r="VN89" s="7"/>
      <c r="VO89" s="7"/>
      <c r="VP89" s="7"/>
      <c r="VQ89" s="7"/>
      <c r="VR89" s="7"/>
      <c r="VS89" s="7"/>
      <c r="VT89" s="7"/>
      <c r="VU89" s="7"/>
      <c r="VV89" s="7"/>
      <c r="VW89" s="7"/>
      <c r="VX89" s="7"/>
      <c r="VY89" s="7"/>
      <c r="VZ89" s="7"/>
      <c r="WA89" s="7"/>
      <c r="WB89" s="7"/>
      <c r="WC89" s="7"/>
      <c r="WD89" s="7"/>
      <c r="WE89" s="7"/>
      <c r="WF89" s="7"/>
      <c r="WG89" s="7"/>
      <c r="WH89" s="7"/>
      <c r="WI89" s="7"/>
      <c r="WJ89" s="7"/>
      <c r="WK89" s="7"/>
      <c r="WL89" s="7"/>
      <c r="WM89" s="7"/>
      <c r="WN89" s="7"/>
      <c r="WO89" s="7"/>
      <c r="WP89" s="7"/>
      <c r="WQ89" s="7"/>
      <c r="WR89" s="7"/>
      <c r="WS89" s="7"/>
      <c r="WT89" s="7"/>
      <c r="WU89" s="7"/>
      <c r="WV89" s="7"/>
      <c r="WW89" s="7"/>
      <c r="WX89" s="7"/>
      <c r="WY89" s="7"/>
      <c r="WZ89" s="7"/>
      <c r="XA89" s="7"/>
      <c r="XB89" s="7"/>
      <c r="XC89" s="7"/>
      <c r="XD89" s="7"/>
      <c r="XE89" s="7"/>
      <c r="XF89" s="7"/>
      <c r="XG89" s="7"/>
      <c r="XH89" s="7"/>
      <c r="XI89" s="7"/>
      <c r="XJ89" s="7"/>
      <c r="XK89" s="7"/>
      <c r="XL89" s="7"/>
      <c r="XM89" s="7"/>
      <c r="XN89" s="7"/>
      <c r="XO89" s="7"/>
      <c r="XP89" s="7"/>
      <c r="XQ89" s="7"/>
      <c r="XR89" s="7"/>
      <c r="XS89" s="7"/>
      <c r="XT89" s="7"/>
      <c r="XU89" s="7"/>
      <c r="XV89" s="7"/>
      <c r="XW89" s="7"/>
      <c r="XX89" s="7"/>
      <c r="XY89" s="7"/>
      <c r="XZ89" s="7"/>
      <c r="YA89" s="7"/>
      <c r="YB89" s="7"/>
      <c r="YC89" s="7"/>
      <c r="YD89" s="7"/>
      <c r="YE89" s="7"/>
      <c r="YF89" s="7"/>
      <c r="YG89" s="7"/>
      <c r="YH89" s="7"/>
      <c r="YI89" s="7"/>
      <c r="YJ89" s="7"/>
      <c r="YK89" s="7"/>
      <c r="YL89" s="7"/>
      <c r="YM89" s="7"/>
      <c r="YN89" s="7"/>
      <c r="YO89" s="7"/>
      <c r="YP89" s="7"/>
      <c r="YQ89" s="7"/>
      <c r="YR89" s="7"/>
      <c r="YS89" s="7"/>
      <c r="YT89" s="7"/>
      <c r="YU89" s="7"/>
      <c r="YV89" s="7"/>
      <c r="YW89" s="7"/>
      <c r="YX89" s="7"/>
      <c r="YY89" s="7"/>
      <c r="YZ89" s="7"/>
      <c r="ZA89" s="7"/>
      <c r="ZB89" s="7"/>
      <c r="ZC89" s="7"/>
      <c r="ZD89" s="7"/>
      <c r="ZE89" s="7"/>
      <c r="ZF89" s="7"/>
      <c r="ZG89" s="7"/>
      <c r="ZH89" s="7"/>
      <c r="ZI89" s="7"/>
      <c r="ZJ89" s="7"/>
      <c r="ZK89" s="7"/>
      <c r="ZL89" s="7"/>
      <c r="ZM89" s="7"/>
      <c r="ZN89" s="7"/>
      <c r="ZO89" s="7"/>
      <c r="ZP89" s="7"/>
      <c r="ZQ89" s="7"/>
      <c r="ZR89" s="7"/>
      <c r="ZS89" s="7"/>
      <c r="ZT89" s="7"/>
      <c r="ZU89" s="7"/>
      <c r="ZV89" s="7"/>
      <c r="ZW89" s="7"/>
      <c r="ZX89" s="7"/>
      <c r="ZY89" s="7"/>
      <c r="ZZ89" s="7"/>
      <c r="AAA89" s="7"/>
      <c r="AAB89" s="7"/>
      <c r="AAC89" s="7"/>
      <c r="AAD89" s="7"/>
      <c r="AAE89" s="7"/>
      <c r="AAF89" s="7"/>
      <c r="AAG89" s="7"/>
      <c r="AAH89" s="7"/>
      <c r="AAI89" s="7"/>
      <c r="AAJ89" s="7"/>
      <c r="AAK89" s="7"/>
      <c r="AAL89" s="7"/>
      <c r="AAM89" s="7"/>
      <c r="AAN89" s="7"/>
      <c r="AAO89" s="7"/>
      <c r="AAP89" s="7"/>
      <c r="AAQ89" s="7"/>
      <c r="AAR89" s="7"/>
      <c r="AAS89" s="7"/>
      <c r="AAT89" s="7"/>
      <c r="AAU89" s="7"/>
      <c r="AAV89" s="7"/>
      <c r="AAW89" s="7"/>
      <c r="AAX89" s="7"/>
      <c r="AAY89" s="7"/>
      <c r="AAZ89" s="7"/>
      <c r="ABA89" s="7"/>
      <c r="ABB89" s="7"/>
      <c r="ABC89" s="7"/>
      <c r="ABD89" s="7"/>
      <c r="ABE89" s="7"/>
      <c r="ABF89" s="7"/>
      <c r="ABG89" s="7"/>
      <c r="ABH89" s="7"/>
      <c r="ABI89" s="7"/>
      <c r="ABJ89" s="7"/>
      <c r="ABK89" s="7"/>
      <c r="ABL89" s="7"/>
      <c r="ABM89" s="7"/>
      <c r="ABN89" s="7"/>
      <c r="ABO89" s="7"/>
      <c r="ABP89" s="7"/>
      <c r="ABQ89" s="7"/>
      <c r="ABR89" s="7"/>
      <c r="ABS89" s="7"/>
      <c r="ABT89" s="7"/>
      <c r="ABU89" s="7"/>
      <c r="ABV89" s="7"/>
      <c r="ABW89" s="7"/>
      <c r="ABX89" s="7"/>
      <c r="ABY89" s="7"/>
      <c r="ABZ89" s="7"/>
      <c r="ACA89" s="7"/>
      <c r="ACB89" s="7"/>
      <c r="ACC89" s="7"/>
      <c r="ACD89" s="7"/>
      <c r="ACE89" s="7"/>
      <c r="ACF89" s="7"/>
      <c r="ACG89" s="7"/>
      <c r="ACH89" s="7"/>
      <c r="ACI89" s="7"/>
      <c r="ACJ89" s="7"/>
      <c r="ACK89" s="7"/>
      <c r="ACL89" s="7"/>
      <c r="ACM89" s="7"/>
      <c r="ACN89" s="7"/>
      <c r="ACO89" s="7"/>
      <c r="ACP89" s="7"/>
      <c r="ACQ89" s="7"/>
      <c r="ACR89" s="7"/>
      <c r="ACS89" s="7"/>
      <c r="ACT89" s="7"/>
      <c r="ACU89" s="7"/>
      <c r="ACV89" s="7"/>
      <c r="ACW89" s="7"/>
      <c r="ACX89" s="7"/>
      <c r="ACY89" s="7"/>
      <c r="ACZ89" s="7"/>
      <c r="ADA89" s="7"/>
      <c r="ADB89" s="7"/>
      <c r="ADC89" s="7"/>
      <c r="ADD89" s="7"/>
      <c r="ADE89" s="7"/>
      <c r="ADF89" s="7"/>
      <c r="ADG89" s="7"/>
      <c r="ADH89" s="7"/>
      <c r="ADI89" s="7"/>
      <c r="ADJ89" s="7"/>
      <c r="ADK89" s="7"/>
      <c r="ADL89" s="7"/>
      <c r="ADM89" s="7"/>
      <c r="ADN89" s="7"/>
      <c r="ADO89" s="7"/>
      <c r="ADP89" s="7"/>
      <c r="ADQ89" s="7"/>
      <c r="ADR89" s="7"/>
      <c r="ADS89" s="7"/>
      <c r="ADT89" s="7"/>
      <c r="ADU89" s="7"/>
      <c r="ADV89" s="7"/>
      <c r="ADW89" s="7"/>
      <c r="ADX89" s="7"/>
      <c r="ADY89" s="7"/>
      <c r="ADZ89" s="7"/>
      <c r="AEA89" s="7"/>
      <c r="AEB89" s="7"/>
      <c r="AEC89" s="7"/>
      <c r="AED89" s="7"/>
      <c r="AEE89" s="7"/>
      <c r="AEF89" s="7"/>
      <c r="AEG89" s="7"/>
      <c r="AEH89" s="7"/>
      <c r="AEI89" s="7"/>
      <c r="AEJ89" s="7"/>
      <c r="AEK89" s="7"/>
      <c r="AEL89" s="7"/>
      <c r="AEM89" s="7"/>
      <c r="AEN89" s="7"/>
      <c r="AEO89" s="7"/>
      <c r="AEP89" s="7"/>
      <c r="AEQ89" s="7"/>
      <c r="AER89" s="7"/>
      <c r="AES89" s="7"/>
      <c r="AET89" s="7"/>
      <c r="AEU89" s="7"/>
      <c r="AEV89" s="7"/>
      <c r="AEW89" s="7"/>
      <c r="AEX89" s="7"/>
      <c r="AEY89" s="7"/>
      <c r="AEZ89" s="7"/>
      <c r="AFA89" s="7"/>
      <c r="AFB89" s="7"/>
      <c r="AFC89" s="7"/>
      <c r="AFD89" s="7"/>
      <c r="AFE89" s="7"/>
      <c r="AFF89" s="7"/>
      <c r="AFG89" s="7"/>
      <c r="AFH89" s="7"/>
      <c r="AFI89" s="7"/>
      <c r="AFJ89" s="7"/>
      <c r="AFK89" s="7"/>
      <c r="AFL89" s="7"/>
      <c r="AFM89" s="7"/>
      <c r="AFN89" s="7"/>
      <c r="AFO89" s="7"/>
      <c r="AFP89" s="7"/>
      <c r="AFQ89" s="7"/>
      <c r="AFR89" s="7"/>
      <c r="AFS89" s="7"/>
      <c r="AFT89" s="7"/>
      <c r="AFU89" s="7"/>
      <c r="AFV89" s="7"/>
      <c r="AFW89" s="7"/>
      <c r="AFX89" s="7"/>
      <c r="AFY89" s="7"/>
      <c r="AFZ89" s="7"/>
      <c r="AGA89" s="7"/>
      <c r="AGB89" s="7"/>
      <c r="AGC89" s="7"/>
      <c r="AGD89" s="7"/>
      <c r="AGE89" s="7"/>
      <c r="AGF89" s="7"/>
      <c r="AGG89" s="7"/>
      <c r="AGH89" s="7"/>
      <c r="AGI89" s="7"/>
      <c r="AGJ89" s="7"/>
      <c r="AGK89" s="7"/>
      <c r="AGL89" s="7"/>
      <c r="AGM89" s="7"/>
      <c r="AGN89" s="7"/>
      <c r="AGO89" s="7"/>
      <c r="AGP89" s="7"/>
      <c r="AGQ89" s="7"/>
      <c r="AGR89" s="7"/>
      <c r="AGS89" s="7"/>
      <c r="AGT89" s="7"/>
      <c r="AGU89" s="7"/>
      <c r="AGV89" s="7"/>
      <c r="AGW89" s="7"/>
      <c r="AGX89" s="7"/>
      <c r="AGY89" s="7"/>
      <c r="AGZ89" s="7"/>
      <c r="AHA89" s="7"/>
      <c r="AHB89" s="7"/>
      <c r="AHC89" s="7"/>
      <c r="AHD89" s="7"/>
      <c r="AHE89" s="7"/>
      <c r="AHF89" s="7"/>
      <c r="AHG89" s="7"/>
      <c r="AHH89" s="7"/>
      <c r="AHI89" s="7"/>
      <c r="AHJ89" s="7"/>
      <c r="AHK89" s="7"/>
      <c r="AHL89" s="7"/>
      <c r="AHM89" s="7"/>
      <c r="AHN89" s="7"/>
      <c r="AHO89" s="7"/>
      <c r="AHP89" s="7"/>
      <c r="AHQ89" s="7"/>
      <c r="AHR89" s="7"/>
      <c r="AHS89" s="7"/>
      <c r="AHT89" s="7"/>
      <c r="AHU89" s="7"/>
      <c r="AHV89" s="7"/>
      <c r="AHW89" s="7"/>
      <c r="AHX89" s="7"/>
      <c r="AHY89" s="7"/>
      <c r="AHZ89" s="7"/>
      <c r="AIA89" s="7"/>
      <c r="AIB89" s="7"/>
      <c r="AIC89" s="7"/>
      <c r="AID89" s="7"/>
      <c r="AIE89" s="7"/>
      <c r="AIF89" s="7"/>
      <c r="AIG89" s="7"/>
      <c r="AIH89" s="7"/>
      <c r="AII89" s="7"/>
      <c r="AIJ89" s="7"/>
      <c r="AIK89" s="7"/>
      <c r="AIL89" s="7"/>
      <c r="AIM89" s="7"/>
      <c r="AIN89" s="7"/>
      <c r="AIO89" s="7"/>
      <c r="AIP89" s="7"/>
      <c r="AIQ89" s="7"/>
      <c r="AIR89" s="7"/>
      <c r="AIS89" s="7"/>
      <c r="AIT89" s="7"/>
      <c r="AIU89" s="7"/>
      <c r="AIV89" s="7"/>
      <c r="AIW89" s="7"/>
      <c r="AIX89" s="7"/>
      <c r="AIY89" s="7"/>
      <c r="AIZ89" s="7"/>
      <c r="AJA89" s="7"/>
      <c r="AJB89" s="7"/>
      <c r="AJC89" s="7"/>
      <c r="AJD89" s="7"/>
      <c r="AJE89" s="7"/>
      <c r="AJF89" s="7"/>
      <c r="AJG89" s="7"/>
      <c r="AJH89" s="7"/>
      <c r="AJI89" s="7"/>
      <c r="AJJ89" s="7"/>
      <c r="AJK89" s="7"/>
      <c r="AJL89" s="7"/>
      <c r="AJM89" s="7"/>
      <c r="AJN89" s="7"/>
      <c r="AJO89" s="7"/>
      <c r="AJP89" s="7"/>
      <c r="AJQ89" s="7"/>
      <c r="AJR89" s="7"/>
      <c r="AJS89" s="7"/>
      <c r="AJT89" s="7"/>
      <c r="AJU89" s="7"/>
      <c r="AJV89" s="7"/>
      <c r="AJW89" s="7"/>
      <c r="AJX89" s="7"/>
      <c r="AJY89" s="7"/>
      <c r="AJZ89" s="7"/>
      <c r="AKA89" s="7"/>
      <c r="AKB89" s="7"/>
      <c r="AKC89" s="7"/>
      <c r="AKD89" s="7"/>
      <c r="AKE89" s="7"/>
      <c r="AKF89" s="7"/>
      <c r="AKG89" s="7"/>
      <c r="AKH89" s="7"/>
      <c r="AKI89" s="7"/>
      <c r="AKJ89" s="7"/>
      <c r="AKK89" s="7"/>
      <c r="AKL89" s="7"/>
      <c r="AKM89" s="7"/>
      <c r="AKN89" s="7"/>
      <c r="AKO89" s="7"/>
      <c r="AKP89" s="7"/>
      <c r="AKQ89" s="7"/>
      <c r="AKR89" s="7"/>
      <c r="AKS89" s="7"/>
      <c r="AKT89" s="7"/>
      <c r="AKU89" s="7"/>
      <c r="AKV89" s="7"/>
      <c r="AKW89" s="7"/>
      <c r="AKX89" s="7"/>
      <c r="AKY89" s="7"/>
      <c r="AKZ89" s="7"/>
      <c r="ALA89" s="7"/>
      <c r="ALB89" s="7"/>
      <c r="ALC89" s="7"/>
      <c r="ALD89" s="7"/>
      <c r="ALE89" s="7"/>
      <c r="ALF89" s="7"/>
      <c r="ALG89" s="7"/>
      <c r="ALH89" s="7"/>
      <c r="ALI89" s="7"/>
      <c r="ALJ89" s="7"/>
      <c r="ALK89" s="7"/>
      <c r="ALL89" s="7"/>
      <c r="ALM89" s="7"/>
      <c r="ALN89" s="7"/>
      <c r="ALO89" s="7"/>
      <c r="ALP89" s="7"/>
      <c r="ALQ89" s="7"/>
      <c r="ALR89" s="7"/>
      <c r="ALS89" s="7"/>
      <c r="ALT89" s="7"/>
      <c r="ALU89" s="7"/>
      <c r="ALV89" s="7"/>
      <c r="ALW89" s="7"/>
      <c r="ALX89" s="7"/>
      <c r="ALY89" s="7"/>
      <c r="ALZ89" s="7"/>
      <c r="AMA89" s="7"/>
      <c r="AMB89" s="7"/>
      <c r="AMC89" s="7"/>
      <c r="AMD89" s="7"/>
    </row>
    <row r="90" spans="1:1018" x14ac:dyDescent="0.25">
      <c r="A90" s="1" t="s">
        <v>66</v>
      </c>
      <c r="B90" s="13" t="s">
        <v>20</v>
      </c>
      <c r="C90" s="10">
        <v>1.01</v>
      </c>
      <c r="D90" s="10">
        <v>1.2250000000000001</v>
      </c>
      <c r="E90" s="9" t="s">
        <v>205</v>
      </c>
      <c r="F90" s="10">
        <v>0.63300000000000001</v>
      </c>
      <c r="G90" s="21" t="s">
        <v>10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  <c r="GK90" s="7"/>
      <c r="GL90" s="7"/>
      <c r="GM90" s="7"/>
      <c r="GN90" s="7"/>
      <c r="GO90" s="7"/>
      <c r="GP90" s="7"/>
      <c r="GQ90" s="7"/>
      <c r="GR90" s="7"/>
      <c r="GS90" s="7"/>
      <c r="GT90" s="7"/>
      <c r="GU90" s="7"/>
      <c r="GV90" s="7"/>
      <c r="GW90" s="7"/>
      <c r="GX90" s="7"/>
      <c r="GY90" s="7"/>
      <c r="GZ90" s="7"/>
      <c r="HA90" s="7"/>
      <c r="HB90" s="7"/>
      <c r="HC90" s="7"/>
      <c r="HD90" s="7"/>
      <c r="HE90" s="7"/>
      <c r="HF90" s="7"/>
      <c r="HG90" s="7"/>
      <c r="HH90" s="7"/>
      <c r="HI90" s="7"/>
      <c r="HJ90" s="7"/>
      <c r="HK90" s="7"/>
      <c r="HL90" s="7"/>
      <c r="HM90" s="7"/>
      <c r="HN90" s="7"/>
      <c r="HO90" s="7"/>
      <c r="HP90" s="7"/>
      <c r="HQ90" s="7"/>
      <c r="HR90" s="7"/>
      <c r="HS90" s="7"/>
      <c r="HT90" s="7"/>
      <c r="HU90" s="7"/>
      <c r="HV90" s="7"/>
      <c r="HW90" s="7"/>
      <c r="HX90" s="7"/>
      <c r="HY90" s="7"/>
      <c r="HZ90" s="7"/>
      <c r="IA90" s="7"/>
      <c r="IB90" s="7"/>
      <c r="IC90" s="7"/>
      <c r="ID90" s="7"/>
      <c r="IE90" s="7"/>
      <c r="IF90" s="7"/>
      <c r="IG90" s="7"/>
      <c r="IH90" s="7"/>
      <c r="II90" s="7"/>
      <c r="IJ90" s="7"/>
      <c r="IK90" s="7"/>
      <c r="IL90" s="7"/>
      <c r="IM90" s="7"/>
      <c r="IN90" s="7"/>
      <c r="IO90" s="7"/>
      <c r="IP90" s="7"/>
      <c r="IQ90" s="7"/>
      <c r="IR90" s="7"/>
      <c r="IS90" s="7"/>
      <c r="IT90" s="7"/>
      <c r="IU90" s="7"/>
      <c r="IV90" s="7"/>
      <c r="IW90" s="7"/>
      <c r="IX90" s="7"/>
      <c r="IY90" s="7"/>
      <c r="IZ90" s="7"/>
      <c r="JA90" s="7"/>
      <c r="JB90" s="7"/>
      <c r="JC90" s="7"/>
      <c r="JD90" s="7"/>
      <c r="JE90" s="7"/>
      <c r="JF90" s="7"/>
      <c r="JG90" s="7"/>
      <c r="JH90" s="7"/>
      <c r="JI90" s="7"/>
      <c r="JJ90" s="7"/>
      <c r="JK90" s="7"/>
      <c r="JL90" s="7"/>
      <c r="JM90" s="7"/>
      <c r="JN90" s="7"/>
      <c r="JO90" s="7"/>
      <c r="JP90" s="7"/>
      <c r="JQ90" s="7"/>
      <c r="JR90" s="7"/>
      <c r="JS90" s="7"/>
      <c r="JT90" s="7"/>
      <c r="JU90" s="7"/>
      <c r="JV90" s="7"/>
      <c r="JW90" s="7"/>
      <c r="JX90" s="7"/>
      <c r="JY90" s="7"/>
      <c r="JZ90" s="7"/>
      <c r="KA90" s="7"/>
      <c r="KB90" s="7"/>
      <c r="KC90" s="7"/>
      <c r="KD90" s="7"/>
      <c r="KE90" s="7"/>
      <c r="KF90" s="7"/>
      <c r="KG90" s="7"/>
      <c r="KH90" s="7"/>
      <c r="KI90" s="7"/>
      <c r="KJ90" s="7"/>
      <c r="KK90" s="7"/>
      <c r="KL90" s="7"/>
      <c r="KM90" s="7"/>
      <c r="KN90" s="7"/>
      <c r="KO90" s="7"/>
      <c r="KP90" s="7"/>
      <c r="KQ90" s="7"/>
      <c r="KR90" s="7"/>
      <c r="KS90" s="7"/>
      <c r="KT90" s="7"/>
      <c r="KU90" s="7"/>
      <c r="KV90" s="7"/>
      <c r="KW90" s="7"/>
      <c r="KX90" s="7"/>
      <c r="KY90" s="7"/>
      <c r="KZ90" s="7"/>
      <c r="LA90" s="7"/>
      <c r="LB90" s="7"/>
      <c r="LC90" s="7"/>
      <c r="LD90" s="7"/>
      <c r="LE90" s="7"/>
      <c r="LF90" s="7"/>
      <c r="LG90" s="7"/>
      <c r="LH90" s="7"/>
      <c r="LI90" s="7"/>
      <c r="LJ90" s="7"/>
      <c r="LK90" s="7"/>
      <c r="LL90" s="7"/>
      <c r="LM90" s="7"/>
      <c r="LN90" s="7"/>
      <c r="LO90" s="7"/>
      <c r="LP90" s="7"/>
      <c r="LQ90" s="7"/>
      <c r="LR90" s="7"/>
      <c r="LS90" s="7"/>
      <c r="LT90" s="7"/>
      <c r="LU90" s="7"/>
      <c r="LV90" s="7"/>
      <c r="LW90" s="7"/>
      <c r="LX90" s="7"/>
      <c r="LY90" s="7"/>
      <c r="LZ90" s="7"/>
      <c r="MA90" s="7"/>
      <c r="MB90" s="7"/>
      <c r="MC90" s="7"/>
      <c r="MD90" s="7"/>
      <c r="ME90" s="7"/>
      <c r="MF90" s="7"/>
      <c r="MG90" s="7"/>
      <c r="MH90" s="7"/>
      <c r="MI90" s="7"/>
      <c r="MJ90" s="7"/>
      <c r="MK90" s="7"/>
      <c r="ML90" s="7"/>
      <c r="MM90" s="7"/>
      <c r="MN90" s="7"/>
      <c r="MO90" s="7"/>
      <c r="MP90" s="7"/>
      <c r="MQ90" s="7"/>
      <c r="MR90" s="7"/>
      <c r="MS90" s="7"/>
      <c r="MT90" s="7"/>
      <c r="MU90" s="7"/>
      <c r="MV90" s="7"/>
      <c r="MW90" s="7"/>
      <c r="MX90" s="7"/>
      <c r="MY90" s="7"/>
      <c r="MZ90" s="7"/>
      <c r="NA90" s="7"/>
      <c r="NB90" s="7"/>
      <c r="NC90" s="7"/>
      <c r="ND90" s="7"/>
      <c r="NE90" s="7"/>
      <c r="NF90" s="7"/>
      <c r="NG90" s="7"/>
      <c r="NH90" s="7"/>
      <c r="NI90" s="7"/>
      <c r="NJ90" s="7"/>
      <c r="NK90" s="7"/>
      <c r="NL90" s="7"/>
      <c r="NM90" s="7"/>
      <c r="NN90" s="7"/>
      <c r="NO90" s="7"/>
      <c r="NP90" s="7"/>
      <c r="NQ90" s="7"/>
      <c r="NR90" s="7"/>
      <c r="NS90" s="7"/>
      <c r="NT90" s="7"/>
      <c r="NU90" s="7"/>
      <c r="NV90" s="7"/>
      <c r="NW90" s="7"/>
      <c r="NX90" s="7"/>
      <c r="NY90" s="7"/>
      <c r="NZ90" s="7"/>
      <c r="OA90" s="7"/>
      <c r="OB90" s="7"/>
      <c r="OC90" s="7"/>
      <c r="OD90" s="7"/>
      <c r="OE90" s="7"/>
      <c r="OF90" s="7"/>
      <c r="OG90" s="7"/>
      <c r="OH90" s="7"/>
      <c r="OI90" s="7"/>
      <c r="OJ90" s="7"/>
      <c r="OK90" s="7"/>
      <c r="OL90" s="7"/>
      <c r="OM90" s="7"/>
      <c r="ON90" s="7"/>
      <c r="OO90" s="7"/>
      <c r="OP90" s="7"/>
      <c r="OQ90" s="7"/>
      <c r="OR90" s="7"/>
      <c r="OS90" s="7"/>
      <c r="OT90" s="7"/>
      <c r="OU90" s="7"/>
      <c r="OV90" s="7"/>
      <c r="OW90" s="7"/>
      <c r="OX90" s="7"/>
      <c r="OY90" s="7"/>
      <c r="OZ90" s="7"/>
      <c r="PA90" s="7"/>
      <c r="PB90" s="7"/>
      <c r="PC90" s="7"/>
      <c r="PD90" s="7"/>
      <c r="PE90" s="7"/>
      <c r="PF90" s="7"/>
      <c r="PG90" s="7"/>
      <c r="PH90" s="7"/>
      <c r="PI90" s="7"/>
      <c r="PJ90" s="7"/>
      <c r="PK90" s="7"/>
      <c r="PL90" s="7"/>
      <c r="PM90" s="7"/>
      <c r="PN90" s="7"/>
      <c r="PO90" s="7"/>
      <c r="PP90" s="7"/>
      <c r="PQ90" s="7"/>
      <c r="PR90" s="7"/>
      <c r="PS90" s="7"/>
      <c r="PT90" s="7"/>
      <c r="PU90" s="7"/>
      <c r="PV90" s="7"/>
      <c r="PW90" s="7"/>
      <c r="PX90" s="7"/>
      <c r="PY90" s="7"/>
      <c r="PZ90" s="7"/>
      <c r="QA90" s="7"/>
      <c r="QB90" s="7"/>
      <c r="QC90" s="7"/>
      <c r="QD90" s="7"/>
      <c r="QE90" s="7"/>
      <c r="QF90" s="7"/>
      <c r="QG90" s="7"/>
      <c r="QH90" s="7"/>
      <c r="QI90" s="7"/>
      <c r="QJ90" s="7"/>
      <c r="QK90" s="7"/>
      <c r="QL90" s="7"/>
      <c r="QM90" s="7"/>
      <c r="QN90" s="7"/>
      <c r="QO90" s="7"/>
      <c r="QP90" s="7"/>
      <c r="QQ90" s="7"/>
      <c r="QR90" s="7"/>
      <c r="QS90" s="7"/>
      <c r="QT90" s="7"/>
      <c r="QU90" s="7"/>
      <c r="QV90" s="7"/>
      <c r="QW90" s="7"/>
      <c r="QX90" s="7"/>
      <c r="QY90" s="7"/>
      <c r="QZ90" s="7"/>
      <c r="RA90" s="7"/>
      <c r="RB90" s="7"/>
      <c r="RC90" s="7"/>
      <c r="RD90" s="7"/>
      <c r="RE90" s="7"/>
      <c r="RF90" s="7"/>
      <c r="RG90" s="7"/>
      <c r="RH90" s="7"/>
      <c r="RI90" s="7"/>
      <c r="RJ90" s="7"/>
      <c r="RK90" s="7"/>
      <c r="RL90" s="7"/>
      <c r="RM90" s="7"/>
      <c r="RN90" s="7"/>
      <c r="RO90" s="7"/>
      <c r="RP90" s="7"/>
      <c r="RQ90" s="7"/>
      <c r="RR90" s="7"/>
      <c r="RS90" s="7"/>
      <c r="RT90" s="7"/>
      <c r="RU90" s="7"/>
      <c r="RV90" s="7"/>
      <c r="RW90" s="7"/>
      <c r="RX90" s="7"/>
      <c r="RY90" s="7"/>
      <c r="RZ90" s="7"/>
      <c r="SA90" s="7"/>
      <c r="SB90" s="7"/>
      <c r="SC90" s="7"/>
      <c r="SD90" s="7"/>
      <c r="SE90" s="7"/>
      <c r="SF90" s="7"/>
      <c r="SG90" s="7"/>
      <c r="SH90" s="7"/>
      <c r="SI90" s="7"/>
      <c r="SJ90" s="7"/>
      <c r="SK90" s="7"/>
      <c r="SL90" s="7"/>
      <c r="SM90" s="7"/>
      <c r="SN90" s="7"/>
      <c r="SO90" s="7"/>
      <c r="SP90" s="7"/>
      <c r="SQ90" s="7"/>
      <c r="SR90" s="7"/>
      <c r="SS90" s="7"/>
      <c r="ST90" s="7"/>
      <c r="SU90" s="7"/>
      <c r="SV90" s="7"/>
      <c r="SW90" s="7"/>
      <c r="SX90" s="7"/>
      <c r="SY90" s="7"/>
      <c r="SZ90" s="7"/>
      <c r="TA90" s="7"/>
      <c r="TB90" s="7"/>
      <c r="TC90" s="7"/>
      <c r="TD90" s="7"/>
      <c r="TE90" s="7"/>
      <c r="TF90" s="7"/>
      <c r="TG90" s="7"/>
      <c r="TH90" s="7"/>
      <c r="TI90" s="7"/>
      <c r="TJ90" s="7"/>
      <c r="TK90" s="7"/>
      <c r="TL90" s="7"/>
      <c r="TM90" s="7"/>
      <c r="TN90" s="7"/>
      <c r="TO90" s="7"/>
      <c r="TP90" s="7"/>
      <c r="TQ90" s="7"/>
      <c r="TR90" s="7"/>
      <c r="TS90" s="7"/>
      <c r="TT90" s="7"/>
      <c r="TU90" s="7"/>
      <c r="TV90" s="7"/>
      <c r="TW90" s="7"/>
      <c r="TX90" s="7"/>
      <c r="TY90" s="7"/>
      <c r="TZ90" s="7"/>
      <c r="UA90" s="7"/>
      <c r="UB90" s="7"/>
      <c r="UC90" s="7"/>
      <c r="UD90" s="7"/>
      <c r="UE90" s="7"/>
      <c r="UF90" s="7"/>
      <c r="UG90" s="7"/>
      <c r="UH90" s="7"/>
      <c r="UI90" s="7"/>
      <c r="UJ90" s="7"/>
      <c r="UK90" s="7"/>
      <c r="UL90" s="7"/>
      <c r="UM90" s="7"/>
      <c r="UN90" s="7"/>
      <c r="UO90" s="7"/>
      <c r="UP90" s="7"/>
      <c r="UQ90" s="7"/>
      <c r="UR90" s="7"/>
      <c r="US90" s="7"/>
      <c r="UT90" s="7"/>
      <c r="UU90" s="7"/>
      <c r="UV90" s="7"/>
      <c r="UW90" s="7"/>
      <c r="UX90" s="7"/>
      <c r="UY90" s="7"/>
      <c r="UZ90" s="7"/>
      <c r="VA90" s="7"/>
      <c r="VB90" s="7"/>
      <c r="VC90" s="7"/>
      <c r="VD90" s="7"/>
      <c r="VE90" s="7"/>
      <c r="VF90" s="7"/>
      <c r="VG90" s="7"/>
      <c r="VH90" s="7"/>
      <c r="VI90" s="7"/>
      <c r="VJ90" s="7"/>
      <c r="VK90" s="7"/>
      <c r="VL90" s="7"/>
      <c r="VM90" s="7"/>
      <c r="VN90" s="7"/>
      <c r="VO90" s="7"/>
      <c r="VP90" s="7"/>
      <c r="VQ90" s="7"/>
      <c r="VR90" s="7"/>
      <c r="VS90" s="7"/>
      <c r="VT90" s="7"/>
      <c r="VU90" s="7"/>
      <c r="VV90" s="7"/>
      <c r="VW90" s="7"/>
      <c r="VX90" s="7"/>
      <c r="VY90" s="7"/>
      <c r="VZ90" s="7"/>
      <c r="WA90" s="7"/>
      <c r="WB90" s="7"/>
      <c r="WC90" s="7"/>
      <c r="WD90" s="7"/>
      <c r="WE90" s="7"/>
      <c r="WF90" s="7"/>
      <c r="WG90" s="7"/>
      <c r="WH90" s="7"/>
      <c r="WI90" s="7"/>
      <c r="WJ90" s="7"/>
      <c r="WK90" s="7"/>
      <c r="WL90" s="7"/>
      <c r="WM90" s="7"/>
      <c r="WN90" s="7"/>
      <c r="WO90" s="7"/>
      <c r="WP90" s="7"/>
      <c r="WQ90" s="7"/>
      <c r="WR90" s="7"/>
      <c r="WS90" s="7"/>
      <c r="WT90" s="7"/>
      <c r="WU90" s="7"/>
      <c r="WV90" s="7"/>
      <c r="WW90" s="7"/>
      <c r="WX90" s="7"/>
      <c r="WY90" s="7"/>
      <c r="WZ90" s="7"/>
      <c r="XA90" s="7"/>
      <c r="XB90" s="7"/>
      <c r="XC90" s="7"/>
      <c r="XD90" s="7"/>
      <c r="XE90" s="7"/>
      <c r="XF90" s="7"/>
      <c r="XG90" s="7"/>
      <c r="XH90" s="7"/>
      <c r="XI90" s="7"/>
      <c r="XJ90" s="7"/>
      <c r="XK90" s="7"/>
      <c r="XL90" s="7"/>
      <c r="XM90" s="7"/>
      <c r="XN90" s="7"/>
      <c r="XO90" s="7"/>
      <c r="XP90" s="7"/>
      <c r="XQ90" s="7"/>
      <c r="XR90" s="7"/>
      <c r="XS90" s="7"/>
      <c r="XT90" s="7"/>
      <c r="XU90" s="7"/>
      <c r="XV90" s="7"/>
      <c r="XW90" s="7"/>
      <c r="XX90" s="7"/>
      <c r="XY90" s="7"/>
      <c r="XZ90" s="7"/>
      <c r="YA90" s="7"/>
      <c r="YB90" s="7"/>
      <c r="YC90" s="7"/>
      <c r="YD90" s="7"/>
      <c r="YE90" s="7"/>
      <c r="YF90" s="7"/>
      <c r="YG90" s="7"/>
      <c r="YH90" s="7"/>
      <c r="YI90" s="7"/>
      <c r="YJ90" s="7"/>
      <c r="YK90" s="7"/>
      <c r="YL90" s="7"/>
      <c r="YM90" s="7"/>
      <c r="YN90" s="7"/>
      <c r="YO90" s="7"/>
      <c r="YP90" s="7"/>
      <c r="YQ90" s="7"/>
      <c r="YR90" s="7"/>
      <c r="YS90" s="7"/>
      <c r="YT90" s="7"/>
      <c r="YU90" s="7"/>
      <c r="YV90" s="7"/>
      <c r="YW90" s="7"/>
      <c r="YX90" s="7"/>
      <c r="YY90" s="7"/>
      <c r="YZ90" s="7"/>
      <c r="ZA90" s="7"/>
      <c r="ZB90" s="7"/>
      <c r="ZC90" s="7"/>
      <c r="ZD90" s="7"/>
      <c r="ZE90" s="7"/>
      <c r="ZF90" s="7"/>
      <c r="ZG90" s="7"/>
      <c r="ZH90" s="7"/>
      <c r="ZI90" s="7"/>
      <c r="ZJ90" s="7"/>
      <c r="ZK90" s="7"/>
      <c r="ZL90" s="7"/>
      <c r="ZM90" s="7"/>
      <c r="ZN90" s="7"/>
      <c r="ZO90" s="7"/>
      <c r="ZP90" s="7"/>
      <c r="ZQ90" s="7"/>
      <c r="ZR90" s="7"/>
      <c r="ZS90" s="7"/>
      <c r="ZT90" s="7"/>
      <c r="ZU90" s="7"/>
      <c r="ZV90" s="7"/>
      <c r="ZW90" s="7"/>
      <c r="ZX90" s="7"/>
      <c r="ZY90" s="7"/>
      <c r="ZZ90" s="7"/>
      <c r="AAA90" s="7"/>
      <c r="AAB90" s="7"/>
      <c r="AAC90" s="7"/>
      <c r="AAD90" s="7"/>
      <c r="AAE90" s="7"/>
      <c r="AAF90" s="7"/>
      <c r="AAG90" s="7"/>
      <c r="AAH90" s="7"/>
      <c r="AAI90" s="7"/>
      <c r="AAJ90" s="7"/>
      <c r="AAK90" s="7"/>
      <c r="AAL90" s="7"/>
      <c r="AAM90" s="7"/>
      <c r="AAN90" s="7"/>
      <c r="AAO90" s="7"/>
      <c r="AAP90" s="7"/>
      <c r="AAQ90" s="7"/>
      <c r="AAR90" s="7"/>
      <c r="AAS90" s="7"/>
      <c r="AAT90" s="7"/>
      <c r="AAU90" s="7"/>
      <c r="AAV90" s="7"/>
      <c r="AAW90" s="7"/>
      <c r="AAX90" s="7"/>
      <c r="AAY90" s="7"/>
      <c r="AAZ90" s="7"/>
      <c r="ABA90" s="7"/>
      <c r="ABB90" s="7"/>
      <c r="ABC90" s="7"/>
      <c r="ABD90" s="7"/>
      <c r="ABE90" s="7"/>
      <c r="ABF90" s="7"/>
      <c r="ABG90" s="7"/>
      <c r="ABH90" s="7"/>
      <c r="ABI90" s="7"/>
      <c r="ABJ90" s="7"/>
      <c r="ABK90" s="7"/>
      <c r="ABL90" s="7"/>
      <c r="ABM90" s="7"/>
      <c r="ABN90" s="7"/>
      <c r="ABO90" s="7"/>
      <c r="ABP90" s="7"/>
      <c r="ABQ90" s="7"/>
      <c r="ABR90" s="7"/>
      <c r="ABS90" s="7"/>
      <c r="ABT90" s="7"/>
      <c r="ABU90" s="7"/>
      <c r="ABV90" s="7"/>
      <c r="ABW90" s="7"/>
      <c r="ABX90" s="7"/>
      <c r="ABY90" s="7"/>
      <c r="ABZ90" s="7"/>
      <c r="ACA90" s="7"/>
      <c r="ACB90" s="7"/>
      <c r="ACC90" s="7"/>
      <c r="ACD90" s="7"/>
      <c r="ACE90" s="7"/>
      <c r="ACF90" s="7"/>
      <c r="ACG90" s="7"/>
      <c r="ACH90" s="7"/>
      <c r="ACI90" s="7"/>
      <c r="ACJ90" s="7"/>
      <c r="ACK90" s="7"/>
      <c r="ACL90" s="7"/>
      <c r="ACM90" s="7"/>
      <c r="ACN90" s="7"/>
      <c r="ACO90" s="7"/>
      <c r="ACP90" s="7"/>
      <c r="ACQ90" s="7"/>
      <c r="ACR90" s="7"/>
      <c r="ACS90" s="7"/>
      <c r="ACT90" s="7"/>
      <c r="ACU90" s="7"/>
      <c r="ACV90" s="7"/>
      <c r="ACW90" s="7"/>
      <c r="ACX90" s="7"/>
      <c r="ACY90" s="7"/>
      <c r="ACZ90" s="7"/>
      <c r="ADA90" s="7"/>
      <c r="ADB90" s="7"/>
      <c r="ADC90" s="7"/>
      <c r="ADD90" s="7"/>
      <c r="ADE90" s="7"/>
      <c r="ADF90" s="7"/>
      <c r="ADG90" s="7"/>
      <c r="ADH90" s="7"/>
      <c r="ADI90" s="7"/>
      <c r="ADJ90" s="7"/>
      <c r="ADK90" s="7"/>
      <c r="ADL90" s="7"/>
      <c r="ADM90" s="7"/>
      <c r="ADN90" s="7"/>
      <c r="ADO90" s="7"/>
      <c r="ADP90" s="7"/>
      <c r="ADQ90" s="7"/>
      <c r="ADR90" s="7"/>
      <c r="ADS90" s="7"/>
      <c r="ADT90" s="7"/>
      <c r="ADU90" s="7"/>
      <c r="ADV90" s="7"/>
      <c r="ADW90" s="7"/>
      <c r="ADX90" s="7"/>
      <c r="ADY90" s="7"/>
      <c r="ADZ90" s="7"/>
      <c r="AEA90" s="7"/>
      <c r="AEB90" s="7"/>
      <c r="AEC90" s="7"/>
      <c r="AED90" s="7"/>
      <c r="AEE90" s="7"/>
      <c r="AEF90" s="7"/>
      <c r="AEG90" s="7"/>
      <c r="AEH90" s="7"/>
      <c r="AEI90" s="7"/>
      <c r="AEJ90" s="7"/>
      <c r="AEK90" s="7"/>
      <c r="AEL90" s="7"/>
      <c r="AEM90" s="7"/>
      <c r="AEN90" s="7"/>
      <c r="AEO90" s="7"/>
      <c r="AEP90" s="7"/>
      <c r="AEQ90" s="7"/>
      <c r="AER90" s="7"/>
      <c r="AES90" s="7"/>
      <c r="AET90" s="7"/>
      <c r="AEU90" s="7"/>
      <c r="AEV90" s="7"/>
      <c r="AEW90" s="7"/>
      <c r="AEX90" s="7"/>
      <c r="AEY90" s="7"/>
      <c r="AEZ90" s="7"/>
      <c r="AFA90" s="7"/>
      <c r="AFB90" s="7"/>
      <c r="AFC90" s="7"/>
      <c r="AFD90" s="7"/>
      <c r="AFE90" s="7"/>
      <c r="AFF90" s="7"/>
      <c r="AFG90" s="7"/>
      <c r="AFH90" s="7"/>
      <c r="AFI90" s="7"/>
      <c r="AFJ90" s="7"/>
      <c r="AFK90" s="7"/>
      <c r="AFL90" s="7"/>
      <c r="AFM90" s="7"/>
      <c r="AFN90" s="7"/>
      <c r="AFO90" s="7"/>
      <c r="AFP90" s="7"/>
      <c r="AFQ90" s="7"/>
      <c r="AFR90" s="7"/>
      <c r="AFS90" s="7"/>
      <c r="AFT90" s="7"/>
      <c r="AFU90" s="7"/>
      <c r="AFV90" s="7"/>
      <c r="AFW90" s="7"/>
      <c r="AFX90" s="7"/>
      <c r="AFY90" s="7"/>
      <c r="AFZ90" s="7"/>
      <c r="AGA90" s="7"/>
      <c r="AGB90" s="7"/>
      <c r="AGC90" s="7"/>
      <c r="AGD90" s="7"/>
      <c r="AGE90" s="7"/>
      <c r="AGF90" s="7"/>
      <c r="AGG90" s="7"/>
      <c r="AGH90" s="7"/>
      <c r="AGI90" s="7"/>
      <c r="AGJ90" s="7"/>
      <c r="AGK90" s="7"/>
      <c r="AGL90" s="7"/>
      <c r="AGM90" s="7"/>
      <c r="AGN90" s="7"/>
      <c r="AGO90" s="7"/>
      <c r="AGP90" s="7"/>
      <c r="AGQ90" s="7"/>
      <c r="AGR90" s="7"/>
      <c r="AGS90" s="7"/>
      <c r="AGT90" s="7"/>
      <c r="AGU90" s="7"/>
      <c r="AGV90" s="7"/>
      <c r="AGW90" s="7"/>
      <c r="AGX90" s="7"/>
      <c r="AGY90" s="7"/>
      <c r="AGZ90" s="7"/>
      <c r="AHA90" s="7"/>
      <c r="AHB90" s="7"/>
      <c r="AHC90" s="7"/>
      <c r="AHD90" s="7"/>
      <c r="AHE90" s="7"/>
      <c r="AHF90" s="7"/>
      <c r="AHG90" s="7"/>
      <c r="AHH90" s="7"/>
      <c r="AHI90" s="7"/>
      <c r="AHJ90" s="7"/>
      <c r="AHK90" s="7"/>
      <c r="AHL90" s="7"/>
      <c r="AHM90" s="7"/>
      <c r="AHN90" s="7"/>
      <c r="AHO90" s="7"/>
      <c r="AHP90" s="7"/>
      <c r="AHQ90" s="7"/>
      <c r="AHR90" s="7"/>
      <c r="AHS90" s="7"/>
      <c r="AHT90" s="7"/>
      <c r="AHU90" s="7"/>
      <c r="AHV90" s="7"/>
      <c r="AHW90" s="7"/>
      <c r="AHX90" s="7"/>
      <c r="AHY90" s="7"/>
      <c r="AHZ90" s="7"/>
      <c r="AIA90" s="7"/>
      <c r="AIB90" s="7"/>
      <c r="AIC90" s="7"/>
      <c r="AID90" s="7"/>
      <c r="AIE90" s="7"/>
      <c r="AIF90" s="7"/>
      <c r="AIG90" s="7"/>
      <c r="AIH90" s="7"/>
      <c r="AII90" s="7"/>
      <c r="AIJ90" s="7"/>
      <c r="AIK90" s="7"/>
      <c r="AIL90" s="7"/>
      <c r="AIM90" s="7"/>
      <c r="AIN90" s="7"/>
      <c r="AIO90" s="7"/>
      <c r="AIP90" s="7"/>
      <c r="AIQ90" s="7"/>
      <c r="AIR90" s="7"/>
      <c r="AIS90" s="7"/>
      <c r="AIT90" s="7"/>
      <c r="AIU90" s="7"/>
      <c r="AIV90" s="7"/>
      <c r="AIW90" s="7"/>
      <c r="AIX90" s="7"/>
      <c r="AIY90" s="7"/>
      <c r="AIZ90" s="7"/>
      <c r="AJA90" s="7"/>
      <c r="AJB90" s="7"/>
      <c r="AJC90" s="7"/>
      <c r="AJD90" s="7"/>
      <c r="AJE90" s="7"/>
      <c r="AJF90" s="7"/>
      <c r="AJG90" s="7"/>
      <c r="AJH90" s="7"/>
      <c r="AJI90" s="7"/>
      <c r="AJJ90" s="7"/>
      <c r="AJK90" s="7"/>
      <c r="AJL90" s="7"/>
      <c r="AJM90" s="7"/>
      <c r="AJN90" s="7"/>
      <c r="AJO90" s="7"/>
      <c r="AJP90" s="7"/>
      <c r="AJQ90" s="7"/>
      <c r="AJR90" s="7"/>
      <c r="AJS90" s="7"/>
      <c r="AJT90" s="7"/>
      <c r="AJU90" s="7"/>
      <c r="AJV90" s="7"/>
      <c r="AJW90" s="7"/>
      <c r="AJX90" s="7"/>
      <c r="AJY90" s="7"/>
      <c r="AJZ90" s="7"/>
      <c r="AKA90" s="7"/>
      <c r="AKB90" s="7"/>
      <c r="AKC90" s="7"/>
      <c r="AKD90" s="7"/>
      <c r="AKE90" s="7"/>
      <c r="AKF90" s="7"/>
      <c r="AKG90" s="7"/>
      <c r="AKH90" s="7"/>
      <c r="AKI90" s="7"/>
      <c r="AKJ90" s="7"/>
      <c r="AKK90" s="7"/>
      <c r="AKL90" s="7"/>
      <c r="AKM90" s="7"/>
      <c r="AKN90" s="7"/>
      <c r="AKO90" s="7"/>
      <c r="AKP90" s="7"/>
      <c r="AKQ90" s="7"/>
      <c r="AKR90" s="7"/>
      <c r="AKS90" s="7"/>
      <c r="AKT90" s="7"/>
      <c r="AKU90" s="7"/>
      <c r="AKV90" s="7"/>
      <c r="AKW90" s="7"/>
      <c r="AKX90" s="7"/>
      <c r="AKY90" s="7"/>
      <c r="AKZ90" s="7"/>
      <c r="ALA90" s="7"/>
      <c r="ALB90" s="7"/>
      <c r="ALC90" s="7"/>
      <c r="ALD90" s="7"/>
      <c r="ALE90" s="7"/>
      <c r="ALF90" s="7"/>
      <c r="ALG90" s="7"/>
      <c r="ALH90" s="7"/>
      <c r="ALI90" s="7"/>
      <c r="ALJ90" s="7"/>
      <c r="ALK90" s="7"/>
      <c r="ALL90" s="7"/>
      <c r="ALM90" s="7"/>
      <c r="ALN90" s="7"/>
      <c r="ALO90" s="7"/>
      <c r="ALP90" s="7"/>
      <c r="ALQ90" s="7"/>
      <c r="ALR90" s="7"/>
      <c r="ALS90" s="7"/>
      <c r="ALT90" s="7"/>
      <c r="ALU90" s="7"/>
      <c r="ALV90" s="7"/>
      <c r="ALW90" s="7"/>
      <c r="ALX90" s="7"/>
      <c r="ALY90" s="7"/>
      <c r="ALZ90" s="7"/>
      <c r="AMA90" s="7"/>
      <c r="AMB90" s="7"/>
      <c r="AMC90" s="7"/>
      <c r="AMD90" s="7"/>
    </row>
    <row r="91" spans="1:1018" x14ac:dyDescent="0.25">
      <c r="A91" s="1" t="s">
        <v>66</v>
      </c>
      <c r="B91" s="13" t="s">
        <v>20</v>
      </c>
      <c r="C91" s="10">
        <v>0.97799999999999998</v>
      </c>
      <c r="D91" s="10">
        <v>1.198</v>
      </c>
      <c r="E91" s="9" t="s">
        <v>206</v>
      </c>
      <c r="F91" s="10">
        <v>0.63800000000000001</v>
      </c>
      <c r="G91" s="21" t="s">
        <v>10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7"/>
      <c r="GO91" s="7"/>
      <c r="GP91" s="7"/>
      <c r="GQ91" s="7"/>
      <c r="GR91" s="7"/>
      <c r="GS91" s="7"/>
      <c r="GT91" s="7"/>
      <c r="GU91" s="7"/>
      <c r="GV91" s="7"/>
      <c r="GW91" s="7"/>
      <c r="GX91" s="7"/>
      <c r="GY91" s="7"/>
      <c r="GZ91" s="7"/>
      <c r="HA91" s="7"/>
      <c r="HB91" s="7"/>
      <c r="HC91" s="7"/>
      <c r="HD91" s="7"/>
      <c r="HE91" s="7"/>
      <c r="HF91" s="7"/>
      <c r="HG91" s="7"/>
      <c r="HH91" s="7"/>
      <c r="HI91" s="7"/>
      <c r="HJ91" s="7"/>
      <c r="HK91" s="7"/>
      <c r="HL91" s="7"/>
      <c r="HM91" s="7"/>
      <c r="HN91" s="7"/>
      <c r="HO91" s="7"/>
      <c r="HP91" s="7"/>
      <c r="HQ91" s="7"/>
      <c r="HR91" s="7"/>
      <c r="HS91" s="7"/>
      <c r="HT91" s="7"/>
      <c r="HU91" s="7"/>
      <c r="HV91" s="7"/>
      <c r="HW91" s="7"/>
      <c r="HX91" s="7"/>
      <c r="HY91" s="7"/>
      <c r="HZ91" s="7"/>
      <c r="IA91" s="7"/>
      <c r="IB91" s="7"/>
      <c r="IC91" s="7"/>
      <c r="ID91" s="7"/>
      <c r="IE91" s="7"/>
      <c r="IF91" s="7"/>
      <c r="IG91" s="7"/>
      <c r="IH91" s="7"/>
      <c r="II91" s="7"/>
      <c r="IJ91" s="7"/>
      <c r="IK91" s="7"/>
      <c r="IL91" s="7"/>
      <c r="IM91" s="7"/>
      <c r="IN91" s="7"/>
      <c r="IO91" s="7"/>
      <c r="IP91" s="7"/>
      <c r="IQ91" s="7"/>
      <c r="IR91" s="7"/>
      <c r="IS91" s="7"/>
      <c r="IT91" s="7"/>
      <c r="IU91" s="7"/>
      <c r="IV91" s="7"/>
      <c r="IW91" s="7"/>
      <c r="IX91" s="7"/>
      <c r="IY91" s="7"/>
      <c r="IZ91" s="7"/>
      <c r="JA91" s="7"/>
      <c r="JB91" s="7"/>
      <c r="JC91" s="7"/>
      <c r="JD91" s="7"/>
      <c r="JE91" s="7"/>
      <c r="JF91" s="7"/>
      <c r="JG91" s="7"/>
      <c r="JH91" s="7"/>
      <c r="JI91" s="7"/>
      <c r="JJ91" s="7"/>
      <c r="JK91" s="7"/>
      <c r="JL91" s="7"/>
      <c r="JM91" s="7"/>
      <c r="JN91" s="7"/>
      <c r="JO91" s="7"/>
      <c r="JP91" s="7"/>
      <c r="JQ91" s="7"/>
      <c r="JR91" s="7"/>
      <c r="JS91" s="7"/>
      <c r="JT91" s="7"/>
      <c r="JU91" s="7"/>
      <c r="JV91" s="7"/>
      <c r="JW91" s="7"/>
      <c r="JX91" s="7"/>
      <c r="JY91" s="7"/>
      <c r="JZ91" s="7"/>
      <c r="KA91" s="7"/>
      <c r="KB91" s="7"/>
      <c r="KC91" s="7"/>
      <c r="KD91" s="7"/>
      <c r="KE91" s="7"/>
      <c r="KF91" s="7"/>
      <c r="KG91" s="7"/>
      <c r="KH91" s="7"/>
      <c r="KI91" s="7"/>
      <c r="KJ91" s="7"/>
      <c r="KK91" s="7"/>
      <c r="KL91" s="7"/>
      <c r="KM91" s="7"/>
      <c r="KN91" s="7"/>
      <c r="KO91" s="7"/>
      <c r="KP91" s="7"/>
      <c r="KQ91" s="7"/>
      <c r="KR91" s="7"/>
      <c r="KS91" s="7"/>
      <c r="KT91" s="7"/>
      <c r="KU91" s="7"/>
      <c r="KV91" s="7"/>
      <c r="KW91" s="7"/>
      <c r="KX91" s="7"/>
      <c r="KY91" s="7"/>
      <c r="KZ91" s="7"/>
      <c r="LA91" s="7"/>
      <c r="LB91" s="7"/>
      <c r="LC91" s="7"/>
      <c r="LD91" s="7"/>
      <c r="LE91" s="7"/>
      <c r="LF91" s="7"/>
      <c r="LG91" s="7"/>
      <c r="LH91" s="7"/>
      <c r="LI91" s="7"/>
      <c r="LJ91" s="7"/>
      <c r="LK91" s="7"/>
      <c r="LL91" s="7"/>
      <c r="LM91" s="7"/>
      <c r="LN91" s="7"/>
      <c r="LO91" s="7"/>
      <c r="LP91" s="7"/>
      <c r="LQ91" s="7"/>
      <c r="LR91" s="7"/>
      <c r="LS91" s="7"/>
      <c r="LT91" s="7"/>
      <c r="LU91" s="7"/>
      <c r="LV91" s="7"/>
      <c r="LW91" s="7"/>
      <c r="LX91" s="7"/>
      <c r="LY91" s="7"/>
      <c r="LZ91" s="7"/>
      <c r="MA91" s="7"/>
      <c r="MB91" s="7"/>
      <c r="MC91" s="7"/>
      <c r="MD91" s="7"/>
      <c r="ME91" s="7"/>
      <c r="MF91" s="7"/>
      <c r="MG91" s="7"/>
      <c r="MH91" s="7"/>
      <c r="MI91" s="7"/>
      <c r="MJ91" s="7"/>
      <c r="MK91" s="7"/>
      <c r="ML91" s="7"/>
      <c r="MM91" s="7"/>
      <c r="MN91" s="7"/>
      <c r="MO91" s="7"/>
      <c r="MP91" s="7"/>
      <c r="MQ91" s="7"/>
      <c r="MR91" s="7"/>
      <c r="MS91" s="7"/>
      <c r="MT91" s="7"/>
      <c r="MU91" s="7"/>
      <c r="MV91" s="7"/>
      <c r="MW91" s="7"/>
      <c r="MX91" s="7"/>
      <c r="MY91" s="7"/>
      <c r="MZ91" s="7"/>
      <c r="NA91" s="7"/>
      <c r="NB91" s="7"/>
      <c r="NC91" s="7"/>
      <c r="ND91" s="7"/>
      <c r="NE91" s="7"/>
      <c r="NF91" s="7"/>
      <c r="NG91" s="7"/>
      <c r="NH91" s="7"/>
      <c r="NI91" s="7"/>
      <c r="NJ91" s="7"/>
      <c r="NK91" s="7"/>
      <c r="NL91" s="7"/>
      <c r="NM91" s="7"/>
      <c r="NN91" s="7"/>
      <c r="NO91" s="7"/>
      <c r="NP91" s="7"/>
      <c r="NQ91" s="7"/>
      <c r="NR91" s="7"/>
      <c r="NS91" s="7"/>
      <c r="NT91" s="7"/>
      <c r="NU91" s="7"/>
      <c r="NV91" s="7"/>
      <c r="NW91" s="7"/>
      <c r="NX91" s="7"/>
      <c r="NY91" s="7"/>
      <c r="NZ91" s="7"/>
      <c r="OA91" s="7"/>
      <c r="OB91" s="7"/>
      <c r="OC91" s="7"/>
      <c r="OD91" s="7"/>
      <c r="OE91" s="7"/>
      <c r="OF91" s="7"/>
      <c r="OG91" s="7"/>
      <c r="OH91" s="7"/>
      <c r="OI91" s="7"/>
      <c r="OJ91" s="7"/>
      <c r="OK91" s="7"/>
      <c r="OL91" s="7"/>
      <c r="OM91" s="7"/>
      <c r="ON91" s="7"/>
      <c r="OO91" s="7"/>
      <c r="OP91" s="7"/>
      <c r="OQ91" s="7"/>
      <c r="OR91" s="7"/>
      <c r="OS91" s="7"/>
      <c r="OT91" s="7"/>
      <c r="OU91" s="7"/>
      <c r="OV91" s="7"/>
      <c r="OW91" s="7"/>
      <c r="OX91" s="7"/>
      <c r="OY91" s="7"/>
      <c r="OZ91" s="7"/>
      <c r="PA91" s="7"/>
      <c r="PB91" s="7"/>
      <c r="PC91" s="7"/>
      <c r="PD91" s="7"/>
      <c r="PE91" s="7"/>
      <c r="PF91" s="7"/>
      <c r="PG91" s="7"/>
      <c r="PH91" s="7"/>
      <c r="PI91" s="7"/>
      <c r="PJ91" s="7"/>
      <c r="PK91" s="7"/>
      <c r="PL91" s="7"/>
      <c r="PM91" s="7"/>
      <c r="PN91" s="7"/>
      <c r="PO91" s="7"/>
      <c r="PP91" s="7"/>
      <c r="PQ91" s="7"/>
      <c r="PR91" s="7"/>
      <c r="PS91" s="7"/>
      <c r="PT91" s="7"/>
      <c r="PU91" s="7"/>
      <c r="PV91" s="7"/>
      <c r="PW91" s="7"/>
      <c r="PX91" s="7"/>
      <c r="PY91" s="7"/>
      <c r="PZ91" s="7"/>
      <c r="QA91" s="7"/>
      <c r="QB91" s="7"/>
      <c r="QC91" s="7"/>
      <c r="QD91" s="7"/>
      <c r="QE91" s="7"/>
      <c r="QF91" s="7"/>
      <c r="QG91" s="7"/>
      <c r="QH91" s="7"/>
      <c r="QI91" s="7"/>
      <c r="QJ91" s="7"/>
      <c r="QK91" s="7"/>
      <c r="QL91" s="7"/>
      <c r="QM91" s="7"/>
      <c r="QN91" s="7"/>
      <c r="QO91" s="7"/>
      <c r="QP91" s="7"/>
      <c r="QQ91" s="7"/>
      <c r="QR91" s="7"/>
      <c r="QS91" s="7"/>
      <c r="QT91" s="7"/>
      <c r="QU91" s="7"/>
      <c r="QV91" s="7"/>
      <c r="QW91" s="7"/>
      <c r="QX91" s="7"/>
      <c r="QY91" s="7"/>
      <c r="QZ91" s="7"/>
      <c r="RA91" s="7"/>
      <c r="RB91" s="7"/>
      <c r="RC91" s="7"/>
      <c r="RD91" s="7"/>
      <c r="RE91" s="7"/>
      <c r="RF91" s="7"/>
      <c r="RG91" s="7"/>
      <c r="RH91" s="7"/>
      <c r="RI91" s="7"/>
      <c r="RJ91" s="7"/>
      <c r="RK91" s="7"/>
      <c r="RL91" s="7"/>
      <c r="RM91" s="7"/>
      <c r="RN91" s="7"/>
      <c r="RO91" s="7"/>
      <c r="RP91" s="7"/>
      <c r="RQ91" s="7"/>
      <c r="RR91" s="7"/>
      <c r="RS91" s="7"/>
      <c r="RT91" s="7"/>
      <c r="RU91" s="7"/>
      <c r="RV91" s="7"/>
      <c r="RW91" s="7"/>
      <c r="RX91" s="7"/>
      <c r="RY91" s="7"/>
      <c r="RZ91" s="7"/>
      <c r="SA91" s="7"/>
      <c r="SB91" s="7"/>
      <c r="SC91" s="7"/>
      <c r="SD91" s="7"/>
      <c r="SE91" s="7"/>
      <c r="SF91" s="7"/>
      <c r="SG91" s="7"/>
      <c r="SH91" s="7"/>
      <c r="SI91" s="7"/>
      <c r="SJ91" s="7"/>
      <c r="SK91" s="7"/>
      <c r="SL91" s="7"/>
      <c r="SM91" s="7"/>
      <c r="SN91" s="7"/>
      <c r="SO91" s="7"/>
      <c r="SP91" s="7"/>
      <c r="SQ91" s="7"/>
      <c r="SR91" s="7"/>
      <c r="SS91" s="7"/>
      <c r="ST91" s="7"/>
      <c r="SU91" s="7"/>
      <c r="SV91" s="7"/>
      <c r="SW91" s="7"/>
      <c r="SX91" s="7"/>
      <c r="SY91" s="7"/>
      <c r="SZ91" s="7"/>
      <c r="TA91" s="7"/>
      <c r="TB91" s="7"/>
      <c r="TC91" s="7"/>
      <c r="TD91" s="7"/>
      <c r="TE91" s="7"/>
      <c r="TF91" s="7"/>
      <c r="TG91" s="7"/>
      <c r="TH91" s="7"/>
      <c r="TI91" s="7"/>
      <c r="TJ91" s="7"/>
      <c r="TK91" s="7"/>
      <c r="TL91" s="7"/>
      <c r="TM91" s="7"/>
      <c r="TN91" s="7"/>
      <c r="TO91" s="7"/>
      <c r="TP91" s="7"/>
      <c r="TQ91" s="7"/>
      <c r="TR91" s="7"/>
      <c r="TS91" s="7"/>
      <c r="TT91" s="7"/>
      <c r="TU91" s="7"/>
      <c r="TV91" s="7"/>
      <c r="TW91" s="7"/>
      <c r="TX91" s="7"/>
      <c r="TY91" s="7"/>
      <c r="TZ91" s="7"/>
      <c r="UA91" s="7"/>
      <c r="UB91" s="7"/>
      <c r="UC91" s="7"/>
      <c r="UD91" s="7"/>
      <c r="UE91" s="7"/>
      <c r="UF91" s="7"/>
      <c r="UG91" s="7"/>
      <c r="UH91" s="7"/>
      <c r="UI91" s="7"/>
      <c r="UJ91" s="7"/>
      <c r="UK91" s="7"/>
      <c r="UL91" s="7"/>
      <c r="UM91" s="7"/>
      <c r="UN91" s="7"/>
      <c r="UO91" s="7"/>
      <c r="UP91" s="7"/>
      <c r="UQ91" s="7"/>
      <c r="UR91" s="7"/>
      <c r="US91" s="7"/>
      <c r="UT91" s="7"/>
      <c r="UU91" s="7"/>
      <c r="UV91" s="7"/>
      <c r="UW91" s="7"/>
      <c r="UX91" s="7"/>
      <c r="UY91" s="7"/>
      <c r="UZ91" s="7"/>
      <c r="VA91" s="7"/>
      <c r="VB91" s="7"/>
      <c r="VC91" s="7"/>
      <c r="VD91" s="7"/>
      <c r="VE91" s="7"/>
      <c r="VF91" s="7"/>
      <c r="VG91" s="7"/>
      <c r="VH91" s="7"/>
      <c r="VI91" s="7"/>
      <c r="VJ91" s="7"/>
      <c r="VK91" s="7"/>
      <c r="VL91" s="7"/>
      <c r="VM91" s="7"/>
      <c r="VN91" s="7"/>
      <c r="VO91" s="7"/>
      <c r="VP91" s="7"/>
      <c r="VQ91" s="7"/>
      <c r="VR91" s="7"/>
      <c r="VS91" s="7"/>
      <c r="VT91" s="7"/>
      <c r="VU91" s="7"/>
      <c r="VV91" s="7"/>
      <c r="VW91" s="7"/>
      <c r="VX91" s="7"/>
      <c r="VY91" s="7"/>
      <c r="VZ91" s="7"/>
      <c r="WA91" s="7"/>
      <c r="WB91" s="7"/>
      <c r="WC91" s="7"/>
      <c r="WD91" s="7"/>
      <c r="WE91" s="7"/>
      <c r="WF91" s="7"/>
      <c r="WG91" s="7"/>
      <c r="WH91" s="7"/>
      <c r="WI91" s="7"/>
      <c r="WJ91" s="7"/>
      <c r="WK91" s="7"/>
      <c r="WL91" s="7"/>
      <c r="WM91" s="7"/>
      <c r="WN91" s="7"/>
      <c r="WO91" s="7"/>
      <c r="WP91" s="7"/>
      <c r="WQ91" s="7"/>
      <c r="WR91" s="7"/>
      <c r="WS91" s="7"/>
      <c r="WT91" s="7"/>
      <c r="WU91" s="7"/>
      <c r="WV91" s="7"/>
      <c r="WW91" s="7"/>
      <c r="WX91" s="7"/>
      <c r="WY91" s="7"/>
      <c r="WZ91" s="7"/>
      <c r="XA91" s="7"/>
      <c r="XB91" s="7"/>
      <c r="XC91" s="7"/>
      <c r="XD91" s="7"/>
      <c r="XE91" s="7"/>
      <c r="XF91" s="7"/>
      <c r="XG91" s="7"/>
      <c r="XH91" s="7"/>
      <c r="XI91" s="7"/>
      <c r="XJ91" s="7"/>
      <c r="XK91" s="7"/>
      <c r="XL91" s="7"/>
      <c r="XM91" s="7"/>
      <c r="XN91" s="7"/>
      <c r="XO91" s="7"/>
      <c r="XP91" s="7"/>
      <c r="XQ91" s="7"/>
      <c r="XR91" s="7"/>
      <c r="XS91" s="7"/>
      <c r="XT91" s="7"/>
      <c r="XU91" s="7"/>
      <c r="XV91" s="7"/>
      <c r="XW91" s="7"/>
      <c r="XX91" s="7"/>
      <c r="XY91" s="7"/>
      <c r="XZ91" s="7"/>
      <c r="YA91" s="7"/>
      <c r="YB91" s="7"/>
      <c r="YC91" s="7"/>
      <c r="YD91" s="7"/>
      <c r="YE91" s="7"/>
      <c r="YF91" s="7"/>
      <c r="YG91" s="7"/>
      <c r="YH91" s="7"/>
      <c r="YI91" s="7"/>
      <c r="YJ91" s="7"/>
      <c r="YK91" s="7"/>
      <c r="YL91" s="7"/>
      <c r="YM91" s="7"/>
      <c r="YN91" s="7"/>
      <c r="YO91" s="7"/>
      <c r="YP91" s="7"/>
      <c r="YQ91" s="7"/>
      <c r="YR91" s="7"/>
      <c r="YS91" s="7"/>
      <c r="YT91" s="7"/>
      <c r="YU91" s="7"/>
      <c r="YV91" s="7"/>
      <c r="YW91" s="7"/>
      <c r="YX91" s="7"/>
      <c r="YY91" s="7"/>
      <c r="YZ91" s="7"/>
      <c r="ZA91" s="7"/>
      <c r="ZB91" s="7"/>
      <c r="ZC91" s="7"/>
      <c r="ZD91" s="7"/>
      <c r="ZE91" s="7"/>
      <c r="ZF91" s="7"/>
      <c r="ZG91" s="7"/>
      <c r="ZH91" s="7"/>
      <c r="ZI91" s="7"/>
      <c r="ZJ91" s="7"/>
      <c r="ZK91" s="7"/>
      <c r="ZL91" s="7"/>
      <c r="ZM91" s="7"/>
      <c r="ZN91" s="7"/>
      <c r="ZO91" s="7"/>
      <c r="ZP91" s="7"/>
      <c r="ZQ91" s="7"/>
      <c r="ZR91" s="7"/>
      <c r="ZS91" s="7"/>
      <c r="ZT91" s="7"/>
      <c r="ZU91" s="7"/>
      <c r="ZV91" s="7"/>
      <c r="ZW91" s="7"/>
      <c r="ZX91" s="7"/>
      <c r="ZY91" s="7"/>
      <c r="ZZ91" s="7"/>
      <c r="AAA91" s="7"/>
      <c r="AAB91" s="7"/>
      <c r="AAC91" s="7"/>
      <c r="AAD91" s="7"/>
      <c r="AAE91" s="7"/>
      <c r="AAF91" s="7"/>
      <c r="AAG91" s="7"/>
      <c r="AAH91" s="7"/>
      <c r="AAI91" s="7"/>
      <c r="AAJ91" s="7"/>
      <c r="AAK91" s="7"/>
      <c r="AAL91" s="7"/>
      <c r="AAM91" s="7"/>
      <c r="AAN91" s="7"/>
      <c r="AAO91" s="7"/>
      <c r="AAP91" s="7"/>
      <c r="AAQ91" s="7"/>
      <c r="AAR91" s="7"/>
      <c r="AAS91" s="7"/>
      <c r="AAT91" s="7"/>
      <c r="AAU91" s="7"/>
      <c r="AAV91" s="7"/>
      <c r="AAW91" s="7"/>
      <c r="AAX91" s="7"/>
      <c r="AAY91" s="7"/>
      <c r="AAZ91" s="7"/>
      <c r="ABA91" s="7"/>
      <c r="ABB91" s="7"/>
      <c r="ABC91" s="7"/>
      <c r="ABD91" s="7"/>
      <c r="ABE91" s="7"/>
      <c r="ABF91" s="7"/>
      <c r="ABG91" s="7"/>
      <c r="ABH91" s="7"/>
      <c r="ABI91" s="7"/>
      <c r="ABJ91" s="7"/>
      <c r="ABK91" s="7"/>
      <c r="ABL91" s="7"/>
      <c r="ABM91" s="7"/>
      <c r="ABN91" s="7"/>
      <c r="ABO91" s="7"/>
      <c r="ABP91" s="7"/>
      <c r="ABQ91" s="7"/>
      <c r="ABR91" s="7"/>
      <c r="ABS91" s="7"/>
      <c r="ABT91" s="7"/>
      <c r="ABU91" s="7"/>
      <c r="ABV91" s="7"/>
      <c r="ABW91" s="7"/>
      <c r="ABX91" s="7"/>
      <c r="ABY91" s="7"/>
      <c r="ABZ91" s="7"/>
      <c r="ACA91" s="7"/>
      <c r="ACB91" s="7"/>
      <c r="ACC91" s="7"/>
      <c r="ACD91" s="7"/>
      <c r="ACE91" s="7"/>
      <c r="ACF91" s="7"/>
      <c r="ACG91" s="7"/>
      <c r="ACH91" s="7"/>
      <c r="ACI91" s="7"/>
      <c r="ACJ91" s="7"/>
      <c r="ACK91" s="7"/>
      <c r="ACL91" s="7"/>
      <c r="ACM91" s="7"/>
      <c r="ACN91" s="7"/>
      <c r="ACO91" s="7"/>
      <c r="ACP91" s="7"/>
      <c r="ACQ91" s="7"/>
      <c r="ACR91" s="7"/>
      <c r="ACS91" s="7"/>
      <c r="ACT91" s="7"/>
      <c r="ACU91" s="7"/>
      <c r="ACV91" s="7"/>
      <c r="ACW91" s="7"/>
      <c r="ACX91" s="7"/>
      <c r="ACY91" s="7"/>
      <c r="ACZ91" s="7"/>
      <c r="ADA91" s="7"/>
      <c r="ADB91" s="7"/>
      <c r="ADC91" s="7"/>
      <c r="ADD91" s="7"/>
      <c r="ADE91" s="7"/>
      <c r="ADF91" s="7"/>
      <c r="ADG91" s="7"/>
      <c r="ADH91" s="7"/>
      <c r="ADI91" s="7"/>
      <c r="ADJ91" s="7"/>
      <c r="ADK91" s="7"/>
      <c r="ADL91" s="7"/>
      <c r="ADM91" s="7"/>
      <c r="ADN91" s="7"/>
      <c r="ADO91" s="7"/>
      <c r="ADP91" s="7"/>
      <c r="ADQ91" s="7"/>
      <c r="ADR91" s="7"/>
      <c r="ADS91" s="7"/>
      <c r="ADT91" s="7"/>
      <c r="ADU91" s="7"/>
      <c r="ADV91" s="7"/>
      <c r="ADW91" s="7"/>
      <c r="ADX91" s="7"/>
      <c r="ADY91" s="7"/>
      <c r="ADZ91" s="7"/>
      <c r="AEA91" s="7"/>
      <c r="AEB91" s="7"/>
      <c r="AEC91" s="7"/>
      <c r="AED91" s="7"/>
      <c r="AEE91" s="7"/>
      <c r="AEF91" s="7"/>
      <c r="AEG91" s="7"/>
      <c r="AEH91" s="7"/>
      <c r="AEI91" s="7"/>
      <c r="AEJ91" s="7"/>
      <c r="AEK91" s="7"/>
      <c r="AEL91" s="7"/>
      <c r="AEM91" s="7"/>
      <c r="AEN91" s="7"/>
      <c r="AEO91" s="7"/>
      <c r="AEP91" s="7"/>
      <c r="AEQ91" s="7"/>
      <c r="AER91" s="7"/>
      <c r="AES91" s="7"/>
      <c r="AET91" s="7"/>
      <c r="AEU91" s="7"/>
      <c r="AEV91" s="7"/>
      <c r="AEW91" s="7"/>
      <c r="AEX91" s="7"/>
      <c r="AEY91" s="7"/>
      <c r="AEZ91" s="7"/>
      <c r="AFA91" s="7"/>
      <c r="AFB91" s="7"/>
      <c r="AFC91" s="7"/>
      <c r="AFD91" s="7"/>
      <c r="AFE91" s="7"/>
      <c r="AFF91" s="7"/>
      <c r="AFG91" s="7"/>
      <c r="AFH91" s="7"/>
      <c r="AFI91" s="7"/>
      <c r="AFJ91" s="7"/>
      <c r="AFK91" s="7"/>
      <c r="AFL91" s="7"/>
      <c r="AFM91" s="7"/>
      <c r="AFN91" s="7"/>
      <c r="AFO91" s="7"/>
      <c r="AFP91" s="7"/>
      <c r="AFQ91" s="7"/>
      <c r="AFR91" s="7"/>
      <c r="AFS91" s="7"/>
      <c r="AFT91" s="7"/>
      <c r="AFU91" s="7"/>
      <c r="AFV91" s="7"/>
      <c r="AFW91" s="7"/>
      <c r="AFX91" s="7"/>
      <c r="AFY91" s="7"/>
      <c r="AFZ91" s="7"/>
      <c r="AGA91" s="7"/>
      <c r="AGB91" s="7"/>
      <c r="AGC91" s="7"/>
      <c r="AGD91" s="7"/>
      <c r="AGE91" s="7"/>
      <c r="AGF91" s="7"/>
      <c r="AGG91" s="7"/>
      <c r="AGH91" s="7"/>
      <c r="AGI91" s="7"/>
      <c r="AGJ91" s="7"/>
      <c r="AGK91" s="7"/>
      <c r="AGL91" s="7"/>
      <c r="AGM91" s="7"/>
      <c r="AGN91" s="7"/>
      <c r="AGO91" s="7"/>
      <c r="AGP91" s="7"/>
      <c r="AGQ91" s="7"/>
      <c r="AGR91" s="7"/>
      <c r="AGS91" s="7"/>
      <c r="AGT91" s="7"/>
      <c r="AGU91" s="7"/>
      <c r="AGV91" s="7"/>
      <c r="AGW91" s="7"/>
      <c r="AGX91" s="7"/>
      <c r="AGY91" s="7"/>
      <c r="AGZ91" s="7"/>
      <c r="AHA91" s="7"/>
      <c r="AHB91" s="7"/>
      <c r="AHC91" s="7"/>
      <c r="AHD91" s="7"/>
      <c r="AHE91" s="7"/>
      <c r="AHF91" s="7"/>
      <c r="AHG91" s="7"/>
      <c r="AHH91" s="7"/>
      <c r="AHI91" s="7"/>
      <c r="AHJ91" s="7"/>
      <c r="AHK91" s="7"/>
      <c r="AHL91" s="7"/>
      <c r="AHM91" s="7"/>
      <c r="AHN91" s="7"/>
      <c r="AHO91" s="7"/>
      <c r="AHP91" s="7"/>
      <c r="AHQ91" s="7"/>
      <c r="AHR91" s="7"/>
      <c r="AHS91" s="7"/>
      <c r="AHT91" s="7"/>
      <c r="AHU91" s="7"/>
      <c r="AHV91" s="7"/>
      <c r="AHW91" s="7"/>
      <c r="AHX91" s="7"/>
      <c r="AHY91" s="7"/>
      <c r="AHZ91" s="7"/>
      <c r="AIA91" s="7"/>
      <c r="AIB91" s="7"/>
      <c r="AIC91" s="7"/>
      <c r="AID91" s="7"/>
      <c r="AIE91" s="7"/>
      <c r="AIF91" s="7"/>
      <c r="AIG91" s="7"/>
      <c r="AIH91" s="7"/>
      <c r="AII91" s="7"/>
      <c r="AIJ91" s="7"/>
      <c r="AIK91" s="7"/>
      <c r="AIL91" s="7"/>
      <c r="AIM91" s="7"/>
      <c r="AIN91" s="7"/>
      <c r="AIO91" s="7"/>
      <c r="AIP91" s="7"/>
      <c r="AIQ91" s="7"/>
      <c r="AIR91" s="7"/>
      <c r="AIS91" s="7"/>
      <c r="AIT91" s="7"/>
      <c r="AIU91" s="7"/>
      <c r="AIV91" s="7"/>
      <c r="AIW91" s="7"/>
      <c r="AIX91" s="7"/>
      <c r="AIY91" s="7"/>
      <c r="AIZ91" s="7"/>
      <c r="AJA91" s="7"/>
      <c r="AJB91" s="7"/>
      <c r="AJC91" s="7"/>
      <c r="AJD91" s="7"/>
      <c r="AJE91" s="7"/>
      <c r="AJF91" s="7"/>
      <c r="AJG91" s="7"/>
      <c r="AJH91" s="7"/>
      <c r="AJI91" s="7"/>
      <c r="AJJ91" s="7"/>
      <c r="AJK91" s="7"/>
      <c r="AJL91" s="7"/>
      <c r="AJM91" s="7"/>
      <c r="AJN91" s="7"/>
      <c r="AJO91" s="7"/>
      <c r="AJP91" s="7"/>
      <c r="AJQ91" s="7"/>
      <c r="AJR91" s="7"/>
      <c r="AJS91" s="7"/>
      <c r="AJT91" s="7"/>
      <c r="AJU91" s="7"/>
      <c r="AJV91" s="7"/>
      <c r="AJW91" s="7"/>
      <c r="AJX91" s="7"/>
      <c r="AJY91" s="7"/>
      <c r="AJZ91" s="7"/>
      <c r="AKA91" s="7"/>
      <c r="AKB91" s="7"/>
      <c r="AKC91" s="7"/>
      <c r="AKD91" s="7"/>
      <c r="AKE91" s="7"/>
      <c r="AKF91" s="7"/>
      <c r="AKG91" s="7"/>
      <c r="AKH91" s="7"/>
      <c r="AKI91" s="7"/>
      <c r="AKJ91" s="7"/>
      <c r="AKK91" s="7"/>
      <c r="AKL91" s="7"/>
      <c r="AKM91" s="7"/>
      <c r="AKN91" s="7"/>
      <c r="AKO91" s="7"/>
      <c r="AKP91" s="7"/>
      <c r="AKQ91" s="7"/>
      <c r="AKR91" s="7"/>
      <c r="AKS91" s="7"/>
      <c r="AKT91" s="7"/>
      <c r="AKU91" s="7"/>
      <c r="AKV91" s="7"/>
      <c r="AKW91" s="7"/>
      <c r="AKX91" s="7"/>
      <c r="AKY91" s="7"/>
      <c r="AKZ91" s="7"/>
      <c r="ALA91" s="7"/>
      <c r="ALB91" s="7"/>
      <c r="ALC91" s="7"/>
      <c r="ALD91" s="7"/>
      <c r="ALE91" s="7"/>
      <c r="ALF91" s="7"/>
      <c r="ALG91" s="7"/>
      <c r="ALH91" s="7"/>
      <c r="ALI91" s="7"/>
      <c r="ALJ91" s="7"/>
      <c r="ALK91" s="7"/>
      <c r="ALL91" s="7"/>
      <c r="ALM91" s="7"/>
      <c r="ALN91" s="7"/>
      <c r="ALO91" s="7"/>
      <c r="ALP91" s="7"/>
      <c r="ALQ91" s="7"/>
      <c r="ALR91" s="7"/>
      <c r="ALS91" s="7"/>
      <c r="ALT91" s="7"/>
      <c r="ALU91" s="7"/>
      <c r="ALV91" s="7"/>
      <c r="ALW91" s="7"/>
      <c r="ALX91" s="7"/>
      <c r="ALY91" s="7"/>
      <c r="ALZ91" s="7"/>
      <c r="AMA91" s="7"/>
      <c r="AMB91" s="7"/>
      <c r="AMC91" s="7"/>
      <c r="AMD91" s="7"/>
    </row>
    <row r="92" spans="1:1018" x14ac:dyDescent="0.25">
      <c r="A92" s="1" t="s">
        <v>66</v>
      </c>
      <c r="B92" s="13" t="s">
        <v>20</v>
      </c>
      <c r="C92" s="10">
        <v>0.97299999999999998</v>
      </c>
      <c r="D92" s="10" t="s">
        <v>207</v>
      </c>
      <c r="E92" s="9" t="s">
        <v>208</v>
      </c>
      <c r="F92" s="10">
        <v>0.63400000000000001</v>
      </c>
      <c r="G92" s="21" t="s">
        <v>10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  <c r="GK92" s="7"/>
      <c r="GL92" s="7"/>
      <c r="GM92" s="7"/>
      <c r="GN92" s="7"/>
      <c r="GO92" s="7"/>
      <c r="GP92" s="7"/>
      <c r="GQ92" s="7"/>
      <c r="GR92" s="7"/>
      <c r="GS92" s="7"/>
      <c r="GT92" s="7"/>
      <c r="GU92" s="7"/>
      <c r="GV92" s="7"/>
      <c r="GW92" s="7"/>
      <c r="GX92" s="7"/>
      <c r="GY92" s="7"/>
      <c r="GZ92" s="7"/>
      <c r="HA92" s="7"/>
      <c r="HB92" s="7"/>
      <c r="HC92" s="7"/>
      <c r="HD92" s="7"/>
      <c r="HE92" s="7"/>
      <c r="HF92" s="7"/>
      <c r="HG92" s="7"/>
      <c r="HH92" s="7"/>
      <c r="HI92" s="7"/>
      <c r="HJ92" s="7"/>
      <c r="HK92" s="7"/>
      <c r="HL92" s="7"/>
      <c r="HM92" s="7"/>
      <c r="HN92" s="7"/>
      <c r="HO92" s="7"/>
      <c r="HP92" s="7"/>
      <c r="HQ92" s="7"/>
      <c r="HR92" s="7"/>
      <c r="HS92" s="7"/>
      <c r="HT92" s="7"/>
      <c r="HU92" s="7"/>
      <c r="HV92" s="7"/>
      <c r="HW92" s="7"/>
      <c r="HX92" s="7"/>
      <c r="HY92" s="7"/>
      <c r="HZ92" s="7"/>
      <c r="IA92" s="7"/>
      <c r="IB92" s="7"/>
      <c r="IC92" s="7"/>
      <c r="ID92" s="7"/>
      <c r="IE92" s="7"/>
      <c r="IF92" s="7"/>
      <c r="IG92" s="7"/>
      <c r="IH92" s="7"/>
      <c r="II92" s="7"/>
      <c r="IJ92" s="7"/>
      <c r="IK92" s="7"/>
      <c r="IL92" s="7"/>
      <c r="IM92" s="7"/>
      <c r="IN92" s="7"/>
      <c r="IO92" s="7"/>
      <c r="IP92" s="7"/>
      <c r="IQ92" s="7"/>
      <c r="IR92" s="7"/>
      <c r="IS92" s="7"/>
      <c r="IT92" s="7"/>
      <c r="IU92" s="7"/>
      <c r="IV92" s="7"/>
      <c r="IW92" s="7"/>
      <c r="IX92" s="7"/>
      <c r="IY92" s="7"/>
      <c r="IZ92" s="7"/>
      <c r="JA92" s="7"/>
      <c r="JB92" s="7"/>
      <c r="JC92" s="7"/>
      <c r="JD92" s="7"/>
      <c r="JE92" s="7"/>
      <c r="JF92" s="7"/>
      <c r="JG92" s="7"/>
      <c r="JH92" s="7"/>
      <c r="JI92" s="7"/>
      <c r="JJ92" s="7"/>
      <c r="JK92" s="7"/>
      <c r="JL92" s="7"/>
      <c r="JM92" s="7"/>
      <c r="JN92" s="7"/>
      <c r="JO92" s="7"/>
      <c r="JP92" s="7"/>
      <c r="JQ92" s="7"/>
      <c r="JR92" s="7"/>
      <c r="JS92" s="7"/>
      <c r="JT92" s="7"/>
      <c r="JU92" s="7"/>
      <c r="JV92" s="7"/>
      <c r="JW92" s="7"/>
      <c r="JX92" s="7"/>
      <c r="JY92" s="7"/>
      <c r="JZ92" s="7"/>
      <c r="KA92" s="7"/>
      <c r="KB92" s="7"/>
      <c r="KC92" s="7"/>
      <c r="KD92" s="7"/>
      <c r="KE92" s="7"/>
      <c r="KF92" s="7"/>
      <c r="KG92" s="7"/>
      <c r="KH92" s="7"/>
      <c r="KI92" s="7"/>
      <c r="KJ92" s="7"/>
      <c r="KK92" s="7"/>
      <c r="KL92" s="7"/>
      <c r="KM92" s="7"/>
      <c r="KN92" s="7"/>
      <c r="KO92" s="7"/>
      <c r="KP92" s="7"/>
      <c r="KQ92" s="7"/>
      <c r="KR92" s="7"/>
      <c r="KS92" s="7"/>
      <c r="KT92" s="7"/>
      <c r="KU92" s="7"/>
      <c r="KV92" s="7"/>
      <c r="KW92" s="7"/>
      <c r="KX92" s="7"/>
      <c r="KY92" s="7"/>
      <c r="KZ92" s="7"/>
      <c r="LA92" s="7"/>
      <c r="LB92" s="7"/>
      <c r="LC92" s="7"/>
      <c r="LD92" s="7"/>
      <c r="LE92" s="7"/>
      <c r="LF92" s="7"/>
      <c r="LG92" s="7"/>
      <c r="LH92" s="7"/>
      <c r="LI92" s="7"/>
      <c r="LJ92" s="7"/>
      <c r="LK92" s="7"/>
      <c r="LL92" s="7"/>
      <c r="LM92" s="7"/>
      <c r="LN92" s="7"/>
      <c r="LO92" s="7"/>
      <c r="LP92" s="7"/>
      <c r="LQ92" s="7"/>
      <c r="LR92" s="7"/>
      <c r="LS92" s="7"/>
      <c r="LT92" s="7"/>
      <c r="LU92" s="7"/>
      <c r="LV92" s="7"/>
      <c r="LW92" s="7"/>
      <c r="LX92" s="7"/>
      <c r="LY92" s="7"/>
      <c r="LZ92" s="7"/>
      <c r="MA92" s="7"/>
      <c r="MB92" s="7"/>
      <c r="MC92" s="7"/>
      <c r="MD92" s="7"/>
      <c r="ME92" s="7"/>
      <c r="MF92" s="7"/>
      <c r="MG92" s="7"/>
      <c r="MH92" s="7"/>
      <c r="MI92" s="7"/>
      <c r="MJ92" s="7"/>
      <c r="MK92" s="7"/>
      <c r="ML92" s="7"/>
      <c r="MM92" s="7"/>
      <c r="MN92" s="7"/>
      <c r="MO92" s="7"/>
      <c r="MP92" s="7"/>
      <c r="MQ92" s="7"/>
      <c r="MR92" s="7"/>
      <c r="MS92" s="7"/>
      <c r="MT92" s="7"/>
      <c r="MU92" s="7"/>
      <c r="MV92" s="7"/>
      <c r="MW92" s="7"/>
      <c r="MX92" s="7"/>
      <c r="MY92" s="7"/>
      <c r="MZ92" s="7"/>
      <c r="NA92" s="7"/>
      <c r="NB92" s="7"/>
      <c r="NC92" s="7"/>
      <c r="ND92" s="7"/>
      <c r="NE92" s="7"/>
      <c r="NF92" s="7"/>
      <c r="NG92" s="7"/>
      <c r="NH92" s="7"/>
      <c r="NI92" s="7"/>
      <c r="NJ92" s="7"/>
      <c r="NK92" s="7"/>
      <c r="NL92" s="7"/>
      <c r="NM92" s="7"/>
      <c r="NN92" s="7"/>
      <c r="NO92" s="7"/>
      <c r="NP92" s="7"/>
      <c r="NQ92" s="7"/>
      <c r="NR92" s="7"/>
      <c r="NS92" s="7"/>
      <c r="NT92" s="7"/>
      <c r="NU92" s="7"/>
      <c r="NV92" s="7"/>
      <c r="NW92" s="7"/>
      <c r="NX92" s="7"/>
      <c r="NY92" s="7"/>
      <c r="NZ92" s="7"/>
      <c r="OA92" s="7"/>
      <c r="OB92" s="7"/>
      <c r="OC92" s="7"/>
      <c r="OD92" s="7"/>
      <c r="OE92" s="7"/>
      <c r="OF92" s="7"/>
      <c r="OG92" s="7"/>
      <c r="OH92" s="7"/>
      <c r="OI92" s="7"/>
      <c r="OJ92" s="7"/>
      <c r="OK92" s="7"/>
      <c r="OL92" s="7"/>
      <c r="OM92" s="7"/>
      <c r="ON92" s="7"/>
      <c r="OO92" s="7"/>
      <c r="OP92" s="7"/>
      <c r="OQ92" s="7"/>
      <c r="OR92" s="7"/>
      <c r="OS92" s="7"/>
      <c r="OT92" s="7"/>
      <c r="OU92" s="7"/>
      <c r="OV92" s="7"/>
      <c r="OW92" s="7"/>
      <c r="OX92" s="7"/>
      <c r="OY92" s="7"/>
      <c r="OZ92" s="7"/>
      <c r="PA92" s="7"/>
      <c r="PB92" s="7"/>
      <c r="PC92" s="7"/>
      <c r="PD92" s="7"/>
      <c r="PE92" s="7"/>
      <c r="PF92" s="7"/>
      <c r="PG92" s="7"/>
      <c r="PH92" s="7"/>
      <c r="PI92" s="7"/>
      <c r="PJ92" s="7"/>
      <c r="PK92" s="7"/>
      <c r="PL92" s="7"/>
      <c r="PM92" s="7"/>
      <c r="PN92" s="7"/>
      <c r="PO92" s="7"/>
      <c r="PP92" s="7"/>
      <c r="PQ92" s="7"/>
      <c r="PR92" s="7"/>
      <c r="PS92" s="7"/>
      <c r="PT92" s="7"/>
      <c r="PU92" s="7"/>
      <c r="PV92" s="7"/>
      <c r="PW92" s="7"/>
      <c r="PX92" s="7"/>
      <c r="PY92" s="7"/>
      <c r="PZ92" s="7"/>
      <c r="QA92" s="7"/>
      <c r="QB92" s="7"/>
      <c r="QC92" s="7"/>
      <c r="QD92" s="7"/>
      <c r="QE92" s="7"/>
      <c r="QF92" s="7"/>
      <c r="QG92" s="7"/>
      <c r="QH92" s="7"/>
      <c r="QI92" s="7"/>
      <c r="QJ92" s="7"/>
      <c r="QK92" s="7"/>
      <c r="QL92" s="7"/>
      <c r="QM92" s="7"/>
      <c r="QN92" s="7"/>
      <c r="QO92" s="7"/>
      <c r="QP92" s="7"/>
      <c r="QQ92" s="7"/>
      <c r="QR92" s="7"/>
      <c r="QS92" s="7"/>
      <c r="QT92" s="7"/>
      <c r="QU92" s="7"/>
      <c r="QV92" s="7"/>
      <c r="QW92" s="7"/>
      <c r="QX92" s="7"/>
      <c r="QY92" s="7"/>
      <c r="QZ92" s="7"/>
      <c r="RA92" s="7"/>
      <c r="RB92" s="7"/>
      <c r="RC92" s="7"/>
      <c r="RD92" s="7"/>
      <c r="RE92" s="7"/>
      <c r="RF92" s="7"/>
      <c r="RG92" s="7"/>
      <c r="RH92" s="7"/>
      <c r="RI92" s="7"/>
      <c r="RJ92" s="7"/>
      <c r="RK92" s="7"/>
      <c r="RL92" s="7"/>
      <c r="RM92" s="7"/>
      <c r="RN92" s="7"/>
      <c r="RO92" s="7"/>
      <c r="RP92" s="7"/>
      <c r="RQ92" s="7"/>
      <c r="RR92" s="7"/>
      <c r="RS92" s="7"/>
      <c r="RT92" s="7"/>
      <c r="RU92" s="7"/>
      <c r="RV92" s="7"/>
      <c r="RW92" s="7"/>
      <c r="RX92" s="7"/>
      <c r="RY92" s="7"/>
      <c r="RZ92" s="7"/>
      <c r="SA92" s="7"/>
      <c r="SB92" s="7"/>
      <c r="SC92" s="7"/>
      <c r="SD92" s="7"/>
      <c r="SE92" s="7"/>
      <c r="SF92" s="7"/>
      <c r="SG92" s="7"/>
      <c r="SH92" s="7"/>
      <c r="SI92" s="7"/>
      <c r="SJ92" s="7"/>
      <c r="SK92" s="7"/>
      <c r="SL92" s="7"/>
      <c r="SM92" s="7"/>
      <c r="SN92" s="7"/>
      <c r="SO92" s="7"/>
      <c r="SP92" s="7"/>
      <c r="SQ92" s="7"/>
      <c r="SR92" s="7"/>
      <c r="SS92" s="7"/>
      <c r="ST92" s="7"/>
      <c r="SU92" s="7"/>
      <c r="SV92" s="7"/>
      <c r="SW92" s="7"/>
      <c r="SX92" s="7"/>
      <c r="SY92" s="7"/>
      <c r="SZ92" s="7"/>
      <c r="TA92" s="7"/>
      <c r="TB92" s="7"/>
      <c r="TC92" s="7"/>
      <c r="TD92" s="7"/>
      <c r="TE92" s="7"/>
      <c r="TF92" s="7"/>
      <c r="TG92" s="7"/>
      <c r="TH92" s="7"/>
      <c r="TI92" s="7"/>
      <c r="TJ92" s="7"/>
      <c r="TK92" s="7"/>
      <c r="TL92" s="7"/>
      <c r="TM92" s="7"/>
      <c r="TN92" s="7"/>
      <c r="TO92" s="7"/>
      <c r="TP92" s="7"/>
      <c r="TQ92" s="7"/>
      <c r="TR92" s="7"/>
      <c r="TS92" s="7"/>
      <c r="TT92" s="7"/>
      <c r="TU92" s="7"/>
      <c r="TV92" s="7"/>
      <c r="TW92" s="7"/>
      <c r="TX92" s="7"/>
      <c r="TY92" s="7"/>
      <c r="TZ92" s="7"/>
      <c r="UA92" s="7"/>
      <c r="UB92" s="7"/>
      <c r="UC92" s="7"/>
      <c r="UD92" s="7"/>
      <c r="UE92" s="7"/>
      <c r="UF92" s="7"/>
      <c r="UG92" s="7"/>
      <c r="UH92" s="7"/>
      <c r="UI92" s="7"/>
      <c r="UJ92" s="7"/>
      <c r="UK92" s="7"/>
      <c r="UL92" s="7"/>
      <c r="UM92" s="7"/>
      <c r="UN92" s="7"/>
      <c r="UO92" s="7"/>
      <c r="UP92" s="7"/>
      <c r="UQ92" s="7"/>
      <c r="UR92" s="7"/>
      <c r="US92" s="7"/>
      <c r="UT92" s="7"/>
      <c r="UU92" s="7"/>
      <c r="UV92" s="7"/>
      <c r="UW92" s="7"/>
      <c r="UX92" s="7"/>
      <c r="UY92" s="7"/>
      <c r="UZ92" s="7"/>
      <c r="VA92" s="7"/>
      <c r="VB92" s="7"/>
      <c r="VC92" s="7"/>
      <c r="VD92" s="7"/>
      <c r="VE92" s="7"/>
      <c r="VF92" s="7"/>
      <c r="VG92" s="7"/>
      <c r="VH92" s="7"/>
      <c r="VI92" s="7"/>
      <c r="VJ92" s="7"/>
      <c r="VK92" s="7"/>
      <c r="VL92" s="7"/>
      <c r="VM92" s="7"/>
      <c r="VN92" s="7"/>
      <c r="VO92" s="7"/>
      <c r="VP92" s="7"/>
      <c r="VQ92" s="7"/>
      <c r="VR92" s="7"/>
      <c r="VS92" s="7"/>
      <c r="VT92" s="7"/>
      <c r="VU92" s="7"/>
      <c r="VV92" s="7"/>
      <c r="VW92" s="7"/>
      <c r="VX92" s="7"/>
      <c r="VY92" s="7"/>
      <c r="VZ92" s="7"/>
      <c r="WA92" s="7"/>
      <c r="WB92" s="7"/>
      <c r="WC92" s="7"/>
      <c r="WD92" s="7"/>
      <c r="WE92" s="7"/>
      <c r="WF92" s="7"/>
      <c r="WG92" s="7"/>
      <c r="WH92" s="7"/>
      <c r="WI92" s="7"/>
      <c r="WJ92" s="7"/>
      <c r="WK92" s="7"/>
      <c r="WL92" s="7"/>
      <c r="WM92" s="7"/>
      <c r="WN92" s="7"/>
      <c r="WO92" s="7"/>
      <c r="WP92" s="7"/>
      <c r="WQ92" s="7"/>
      <c r="WR92" s="7"/>
      <c r="WS92" s="7"/>
      <c r="WT92" s="7"/>
      <c r="WU92" s="7"/>
      <c r="WV92" s="7"/>
      <c r="WW92" s="7"/>
      <c r="WX92" s="7"/>
      <c r="WY92" s="7"/>
      <c r="WZ92" s="7"/>
      <c r="XA92" s="7"/>
      <c r="XB92" s="7"/>
      <c r="XC92" s="7"/>
      <c r="XD92" s="7"/>
      <c r="XE92" s="7"/>
      <c r="XF92" s="7"/>
      <c r="XG92" s="7"/>
      <c r="XH92" s="7"/>
      <c r="XI92" s="7"/>
      <c r="XJ92" s="7"/>
      <c r="XK92" s="7"/>
      <c r="XL92" s="7"/>
      <c r="XM92" s="7"/>
      <c r="XN92" s="7"/>
      <c r="XO92" s="7"/>
      <c r="XP92" s="7"/>
      <c r="XQ92" s="7"/>
      <c r="XR92" s="7"/>
      <c r="XS92" s="7"/>
      <c r="XT92" s="7"/>
      <c r="XU92" s="7"/>
      <c r="XV92" s="7"/>
      <c r="XW92" s="7"/>
      <c r="XX92" s="7"/>
      <c r="XY92" s="7"/>
      <c r="XZ92" s="7"/>
      <c r="YA92" s="7"/>
      <c r="YB92" s="7"/>
      <c r="YC92" s="7"/>
      <c r="YD92" s="7"/>
      <c r="YE92" s="7"/>
      <c r="YF92" s="7"/>
      <c r="YG92" s="7"/>
      <c r="YH92" s="7"/>
      <c r="YI92" s="7"/>
      <c r="YJ92" s="7"/>
      <c r="YK92" s="7"/>
      <c r="YL92" s="7"/>
      <c r="YM92" s="7"/>
      <c r="YN92" s="7"/>
      <c r="YO92" s="7"/>
      <c r="YP92" s="7"/>
      <c r="YQ92" s="7"/>
      <c r="YR92" s="7"/>
      <c r="YS92" s="7"/>
      <c r="YT92" s="7"/>
      <c r="YU92" s="7"/>
      <c r="YV92" s="7"/>
      <c r="YW92" s="7"/>
      <c r="YX92" s="7"/>
      <c r="YY92" s="7"/>
      <c r="YZ92" s="7"/>
      <c r="ZA92" s="7"/>
      <c r="ZB92" s="7"/>
      <c r="ZC92" s="7"/>
      <c r="ZD92" s="7"/>
      <c r="ZE92" s="7"/>
      <c r="ZF92" s="7"/>
      <c r="ZG92" s="7"/>
      <c r="ZH92" s="7"/>
      <c r="ZI92" s="7"/>
      <c r="ZJ92" s="7"/>
      <c r="ZK92" s="7"/>
      <c r="ZL92" s="7"/>
      <c r="ZM92" s="7"/>
      <c r="ZN92" s="7"/>
      <c r="ZO92" s="7"/>
      <c r="ZP92" s="7"/>
      <c r="ZQ92" s="7"/>
      <c r="ZR92" s="7"/>
      <c r="ZS92" s="7"/>
      <c r="ZT92" s="7"/>
      <c r="ZU92" s="7"/>
      <c r="ZV92" s="7"/>
      <c r="ZW92" s="7"/>
      <c r="ZX92" s="7"/>
      <c r="ZY92" s="7"/>
      <c r="ZZ92" s="7"/>
      <c r="AAA92" s="7"/>
      <c r="AAB92" s="7"/>
      <c r="AAC92" s="7"/>
      <c r="AAD92" s="7"/>
      <c r="AAE92" s="7"/>
      <c r="AAF92" s="7"/>
      <c r="AAG92" s="7"/>
      <c r="AAH92" s="7"/>
      <c r="AAI92" s="7"/>
      <c r="AAJ92" s="7"/>
      <c r="AAK92" s="7"/>
      <c r="AAL92" s="7"/>
      <c r="AAM92" s="7"/>
      <c r="AAN92" s="7"/>
      <c r="AAO92" s="7"/>
      <c r="AAP92" s="7"/>
      <c r="AAQ92" s="7"/>
      <c r="AAR92" s="7"/>
      <c r="AAS92" s="7"/>
      <c r="AAT92" s="7"/>
      <c r="AAU92" s="7"/>
      <c r="AAV92" s="7"/>
      <c r="AAW92" s="7"/>
      <c r="AAX92" s="7"/>
      <c r="AAY92" s="7"/>
      <c r="AAZ92" s="7"/>
      <c r="ABA92" s="7"/>
      <c r="ABB92" s="7"/>
      <c r="ABC92" s="7"/>
      <c r="ABD92" s="7"/>
      <c r="ABE92" s="7"/>
      <c r="ABF92" s="7"/>
      <c r="ABG92" s="7"/>
      <c r="ABH92" s="7"/>
      <c r="ABI92" s="7"/>
      <c r="ABJ92" s="7"/>
      <c r="ABK92" s="7"/>
      <c r="ABL92" s="7"/>
      <c r="ABM92" s="7"/>
      <c r="ABN92" s="7"/>
      <c r="ABO92" s="7"/>
      <c r="ABP92" s="7"/>
      <c r="ABQ92" s="7"/>
      <c r="ABR92" s="7"/>
      <c r="ABS92" s="7"/>
      <c r="ABT92" s="7"/>
      <c r="ABU92" s="7"/>
      <c r="ABV92" s="7"/>
      <c r="ABW92" s="7"/>
      <c r="ABX92" s="7"/>
      <c r="ABY92" s="7"/>
      <c r="ABZ92" s="7"/>
      <c r="ACA92" s="7"/>
      <c r="ACB92" s="7"/>
      <c r="ACC92" s="7"/>
      <c r="ACD92" s="7"/>
      <c r="ACE92" s="7"/>
      <c r="ACF92" s="7"/>
      <c r="ACG92" s="7"/>
      <c r="ACH92" s="7"/>
      <c r="ACI92" s="7"/>
      <c r="ACJ92" s="7"/>
      <c r="ACK92" s="7"/>
      <c r="ACL92" s="7"/>
      <c r="ACM92" s="7"/>
      <c r="ACN92" s="7"/>
      <c r="ACO92" s="7"/>
      <c r="ACP92" s="7"/>
      <c r="ACQ92" s="7"/>
      <c r="ACR92" s="7"/>
      <c r="ACS92" s="7"/>
      <c r="ACT92" s="7"/>
      <c r="ACU92" s="7"/>
      <c r="ACV92" s="7"/>
      <c r="ACW92" s="7"/>
      <c r="ACX92" s="7"/>
      <c r="ACY92" s="7"/>
      <c r="ACZ92" s="7"/>
      <c r="ADA92" s="7"/>
      <c r="ADB92" s="7"/>
      <c r="ADC92" s="7"/>
      <c r="ADD92" s="7"/>
      <c r="ADE92" s="7"/>
      <c r="ADF92" s="7"/>
      <c r="ADG92" s="7"/>
      <c r="ADH92" s="7"/>
      <c r="ADI92" s="7"/>
      <c r="ADJ92" s="7"/>
      <c r="ADK92" s="7"/>
      <c r="ADL92" s="7"/>
      <c r="ADM92" s="7"/>
      <c r="ADN92" s="7"/>
      <c r="ADO92" s="7"/>
      <c r="ADP92" s="7"/>
      <c r="ADQ92" s="7"/>
      <c r="ADR92" s="7"/>
      <c r="ADS92" s="7"/>
      <c r="ADT92" s="7"/>
      <c r="ADU92" s="7"/>
      <c r="ADV92" s="7"/>
      <c r="ADW92" s="7"/>
      <c r="ADX92" s="7"/>
      <c r="ADY92" s="7"/>
      <c r="ADZ92" s="7"/>
      <c r="AEA92" s="7"/>
      <c r="AEB92" s="7"/>
      <c r="AEC92" s="7"/>
      <c r="AED92" s="7"/>
      <c r="AEE92" s="7"/>
      <c r="AEF92" s="7"/>
      <c r="AEG92" s="7"/>
      <c r="AEH92" s="7"/>
      <c r="AEI92" s="7"/>
      <c r="AEJ92" s="7"/>
      <c r="AEK92" s="7"/>
      <c r="AEL92" s="7"/>
      <c r="AEM92" s="7"/>
      <c r="AEN92" s="7"/>
      <c r="AEO92" s="7"/>
      <c r="AEP92" s="7"/>
      <c r="AEQ92" s="7"/>
      <c r="AER92" s="7"/>
      <c r="AES92" s="7"/>
      <c r="AET92" s="7"/>
      <c r="AEU92" s="7"/>
      <c r="AEV92" s="7"/>
      <c r="AEW92" s="7"/>
      <c r="AEX92" s="7"/>
      <c r="AEY92" s="7"/>
      <c r="AEZ92" s="7"/>
      <c r="AFA92" s="7"/>
      <c r="AFB92" s="7"/>
      <c r="AFC92" s="7"/>
      <c r="AFD92" s="7"/>
      <c r="AFE92" s="7"/>
      <c r="AFF92" s="7"/>
      <c r="AFG92" s="7"/>
      <c r="AFH92" s="7"/>
      <c r="AFI92" s="7"/>
      <c r="AFJ92" s="7"/>
      <c r="AFK92" s="7"/>
      <c r="AFL92" s="7"/>
      <c r="AFM92" s="7"/>
      <c r="AFN92" s="7"/>
      <c r="AFO92" s="7"/>
      <c r="AFP92" s="7"/>
      <c r="AFQ92" s="7"/>
      <c r="AFR92" s="7"/>
      <c r="AFS92" s="7"/>
      <c r="AFT92" s="7"/>
      <c r="AFU92" s="7"/>
      <c r="AFV92" s="7"/>
      <c r="AFW92" s="7"/>
      <c r="AFX92" s="7"/>
      <c r="AFY92" s="7"/>
      <c r="AFZ92" s="7"/>
      <c r="AGA92" s="7"/>
      <c r="AGB92" s="7"/>
      <c r="AGC92" s="7"/>
      <c r="AGD92" s="7"/>
      <c r="AGE92" s="7"/>
      <c r="AGF92" s="7"/>
      <c r="AGG92" s="7"/>
      <c r="AGH92" s="7"/>
      <c r="AGI92" s="7"/>
      <c r="AGJ92" s="7"/>
      <c r="AGK92" s="7"/>
      <c r="AGL92" s="7"/>
      <c r="AGM92" s="7"/>
      <c r="AGN92" s="7"/>
      <c r="AGO92" s="7"/>
      <c r="AGP92" s="7"/>
      <c r="AGQ92" s="7"/>
      <c r="AGR92" s="7"/>
      <c r="AGS92" s="7"/>
      <c r="AGT92" s="7"/>
      <c r="AGU92" s="7"/>
      <c r="AGV92" s="7"/>
      <c r="AGW92" s="7"/>
      <c r="AGX92" s="7"/>
      <c r="AGY92" s="7"/>
      <c r="AGZ92" s="7"/>
      <c r="AHA92" s="7"/>
      <c r="AHB92" s="7"/>
      <c r="AHC92" s="7"/>
      <c r="AHD92" s="7"/>
      <c r="AHE92" s="7"/>
      <c r="AHF92" s="7"/>
      <c r="AHG92" s="7"/>
      <c r="AHH92" s="7"/>
      <c r="AHI92" s="7"/>
      <c r="AHJ92" s="7"/>
      <c r="AHK92" s="7"/>
      <c r="AHL92" s="7"/>
      <c r="AHM92" s="7"/>
      <c r="AHN92" s="7"/>
      <c r="AHO92" s="7"/>
      <c r="AHP92" s="7"/>
      <c r="AHQ92" s="7"/>
      <c r="AHR92" s="7"/>
      <c r="AHS92" s="7"/>
      <c r="AHT92" s="7"/>
      <c r="AHU92" s="7"/>
      <c r="AHV92" s="7"/>
      <c r="AHW92" s="7"/>
      <c r="AHX92" s="7"/>
      <c r="AHY92" s="7"/>
      <c r="AHZ92" s="7"/>
      <c r="AIA92" s="7"/>
      <c r="AIB92" s="7"/>
      <c r="AIC92" s="7"/>
      <c r="AID92" s="7"/>
      <c r="AIE92" s="7"/>
      <c r="AIF92" s="7"/>
      <c r="AIG92" s="7"/>
      <c r="AIH92" s="7"/>
      <c r="AII92" s="7"/>
      <c r="AIJ92" s="7"/>
      <c r="AIK92" s="7"/>
      <c r="AIL92" s="7"/>
      <c r="AIM92" s="7"/>
      <c r="AIN92" s="7"/>
      <c r="AIO92" s="7"/>
      <c r="AIP92" s="7"/>
      <c r="AIQ92" s="7"/>
      <c r="AIR92" s="7"/>
      <c r="AIS92" s="7"/>
      <c r="AIT92" s="7"/>
      <c r="AIU92" s="7"/>
      <c r="AIV92" s="7"/>
      <c r="AIW92" s="7"/>
      <c r="AIX92" s="7"/>
      <c r="AIY92" s="7"/>
      <c r="AIZ92" s="7"/>
      <c r="AJA92" s="7"/>
      <c r="AJB92" s="7"/>
      <c r="AJC92" s="7"/>
      <c r="AJD92" s="7"/>
      <c r="AJE92" s="7"/>
      <c r="AJF92" s="7"/>
      <c r="AJG92" s="7"/>
      <c r="AJH92" s="7"/>
      <c r="AJI92" s="7"/>
      <c r="AJJ92" s="7"/>
      <c r="AJK92" s="7"/>
      <c r="AJL92" s="7"/>
      <c r="AJM92" s="7"/>
      <c r="AJN92" s="7"/>
      <c r="AJO92" s="7"/>
      <c r="AJP92" s="7"/>
      <c r="AJQ92" s="7"/>
      <c r="AJR92" s="7"/>
      <c r="AJS92" s="7"/>
      <c r="AJT92" s="7"/>
      <c r="AJU92" s="7"/>
      <c r="AJV92" s="7"/>
      <c r="AJW92" s="7"/>
      <c r="AJX92" s="7"/>
      <c r="AJY92" s="7"/>
      <c r="AJZ92" s="7"/>
      <c r="AKA92" s="7"/>
      <c r="AKB92" s="7"/>
      <c r="AKC92" s="7"/>
      <c r="AKD92" s="7"/>
      <c r="AKE92" s="7"/>
      <c r="AKF92" s="7"/>
      <c r="AKG92" s="7"/>
      <c r="AKH92" s="7"/>
      <c r="AKI92" s="7"/>
      <c r="AKJ92" s="7"/>
      <c r="AKK92" s="7"/>
      <c r="AKL92" s="7"/>
      <c r="AKM92" s="7"/>
      <c r="AKN92" s="7"/>
      <c r="AKO92" s="7"/>
      <c r="AKP92" s="7"/>
      <c r="AKQ92" s="7"/>
      <c r="AKR92" s="7"/>
      <c r="AKS92" s="7"/>
      <c r="AKT92" s="7"/>
      <c r="AKU92" s="7"/>
      <c r="AKV92" s="7"/>
      <c r="AKW92" s="7"/>
      <c r="AKX92" s="7"/>
      <c r="AKY92" s="7"/>
      <c r="AKZ92" s="7"/>
      <c r="ALA92" s="7"/>
      <c r="ALB92" s="7"/>
      <c r="ALC92" s="7"/>
      <c r="ALD92" s="7"/>
      <c r="ALE92" s="7"/>
      <c r="ALF92" s="7"/>
      <c r="ALG92" s="7"/>
      <c r="ALH92" s="7"/>
      <c r="ALI92" s="7"/>
      <c r="ALJ92" s="7"/>
      <c r="ALK92" s="7"/>
      <c r="ALL92" s="7"/>
      <c r="ALM92" s="7"/>
      <c r="ALN92" s="7"/>
      <c r="ALO92" s="7"/>
      <c r="ALP92" s="7"/>
      <c r="ALQ92" s="7"/>
      <c r="ALR92" s="7"/>
      <c r="ALS92" s="7"/>
      <c r="ALT92" s="7"/>
      <c r="ALU92" s="7"/>
      <c r="ALV92" s="7"/>
      <c r="ALW92" s="7"/>
      <c r="ALX92" s="7"/>
      <c r="ALY92" s="7"/>
      <c r="ALZ92" s="7"/>
      <c r="AMA92" s="7"/>
      <c r="AMB92" s="7"/>
      <c r="AMC92" s="7"/>
      <c r="AMD92" s="7"/>
    </row>
    <row r="93" spans="1:1018" x14ac:dyDescent="0.25">
      <c r="A93" s="1" t="s">
        <v>66</v>
      </c>
      <c r="B93" s="13" t="s">
        <v>20</v>
      </c>
      <c r="C93" s="10">
        <v>0.99</v>
      </c>
      <c r="D93" s="10">
        <v>1.24</v>
      </c>
      <c r="E93" s="9" t="s">
        <v>231</v>
      </c>
      <c r="F93" s="10">
        <v>0.66400000000000003</v>
      </c>
      <c r="G93" s="21" t="s">
        <v>10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  <c r="GK93" s="7"/>
      <c r="GL93" s="7"/>
      <c r="GM93" s="7"/>
      <c r="GN93" s="7"/>
      <c r="GO93" s="7"/>
      <c r="GP93" s="7"/>
      <c r="GQ93" s="7"/>
      <c r="GR93" s="7"/>
      <c r="GS93" s="7"/>
      <c r="GT93" s="7"/>
      <c r="GU93" s="7"/>
      <c r="GV93" s="7"/>
      <c r="GW93" s="7"/>
      <c r="GX93" s="7"/>
      <c r="GY93" s="7"/>
      <c r="GZ93" s="7"/>
      <c r="HA93" s="7"/>
      <c r="HB93" s="7"/>
      <c r="HC93" s="7"/>
      <c r="HD93" s="7"/>
      <c r="HE93" s="7"/>
      <c r="HF93" s="7"/>
      <c r="HG93" s="7"/>
      <c r="HH93" s="7"/>
      <c r="HI93" s="7"/>
      <c r="HJ93" s="7"/>
      <c r="HK93" s="7"/>
      <c r="HL93" s="7"/>
      <c r="HM93" s="7"/>
      <c r="HN93" s="7"/>
      <c r="HO93" s="7"/>
      <c r="HP93" s="7"/>
      <c r="HQ93" s="7"/>
      <c r="HR93" s="7"/>
      <c r="HS93" s="7"/>
      <c r="HT93" s="7"/>
      <c r="HU93" s="7"/>
      <c r="HV93" s="7"/>
      <c r="HW93" s="7"/>
      <c r="HX93" s="7"/>
      <c r="HY93" s="7"/>
      <c r="HZ93" s="7"/>
      <c r="IA93" s="7"/>
      <c r="IB93" s="7"/>
      <c r="IC93" s="7"/>
      <c r="ID93" s="7"/>
      <c r="IE93" s="7"/>
      <c r="IF93" s="7"/>
      <c r="IG93" s="7"/>
      <c r="IH93" s="7"/>
      <c r="II93" s="7"/>
      <c r="IJ93" s="7"/>
      <c r="IK93" s="7"/>
      <c r="IL93" s="7"/>
      <c r="IM93" s="7"/>
      <c r="IN93" s="7"/>
      <c r="IO93" s="7"/>
      <c r="IP93" s="7"/>
      <c r="IQ93" s="7"/>
      <c r="IR93" s="7"/>
      <c r="IS93" s="7"/>
      <c r="IT93" s="7"/>
      <c r="IU93" s="7"/>
      <c r="IV93" s="7"/>
      <c r="IW93" s="7"/>
      <c r="IX93" s="7"/>
      <c r="IY93" s="7"/>
      <c r="IZ93" s="7"/>
      <c r="JA93" s="7"/>
      <c r="JB93" s="7"/>
      <c r="JC93" s="7"/>
      <c r="JD93" s="7"/>
      <c r="JE93" s="7"/>
      <c r="JF93" s="7"/>
      <c r="JG93" s="7"/>
      <c r="JH93" s="7"/>
      <c r="JI93" s="7"/>
      <c r="JJ93" s="7"/>
      <c r="JK93" s="7"/>
      <c r="JL93" s="7"/>
      <c r="JM93" s="7"/>
      <c r="JN93" s="7"/>
      <c r="JO93" s="7"/>
      <c r="JP93" s="7"/>
      <c r="JQ93" s="7"/>
      <c r="JR93" s="7"/>
      <c r="JS93" s="7"/>
      <c r="JT93" s="7"/>
      <c r="JU93" s="7"/>
      <c r="JV93" s="7"/>
      <c r="JW93" s="7"/>
      <c r="JX93" s="7"/>
      <c r="JY93" s="7"/>
      <c r="JZ93" s="7"/>
      <c r="KA93" s="7"/>
      <c r="KB93" s="7"/>
      <c r="KC93" s="7"/>
      <c r="KD93" s="7"/>
      <c r="KE93" s="7"/>
      <c r="KF93" s="7"/>
      <c r="KG93" s="7"/>
      <c r="KH93" s="7"/>
      <c r="KI93" s="7"/>
      <c r="KJ93" s="7"/>
      <c r="KK93" s="7"/>
      <c r="KL93" s="7"/>
      <c r="KM93" s="7"/>
      <c r="KN93" s="7"/>
      <c r="KO93" s="7"/>
      <c r="KP93" s="7"/>
      <c r="KQ93" s="7"/>
      <c r="KR93" s="7"/>
      <c r="KS93" s="7"/>
      <c r="KT93" s="7"/>
      <c r="KU93" s="7"/>
      <c r="KV93" s="7"/>
      <c r="KW93" s="7"/>
      <c r="KX93" s="7"/>
      <c r="KY93" s="7"/>
      <c r="KZ93" s="7"/>
      <c r="LA93" s="7"/>
      <c r="LB93" s="7"/>
      <c r="LC93" s="7"/>
      <c r="LD93" s="7"/>
      <c r="LE93" s="7"/>
      <c r="LF93" s="7"/>
      <c r="LG93" s="7"/>
      <c r="LH93" s="7"/>
      <c r="LI93" s="7"/>
      <c r="LJ93" s="7"/>
      <c r="LK93" s="7"/>
      <c r="LL93" s="7"/>
      <c r="LM93" s="7"/>
      <c r="LN93" s="7"/>
      <c r="LO93" s="7"/>
      <c r="LP93" s="7"/>
      <c r="LQ93" s="7"/>
      <c r="LR93" s="7"/>
      <c r="LS93" s="7"/>
      <c r="LT93" s="7"/>
      <c r="LU93" s="7"/>
      <c r="LV93" s="7"/>
      <c r="LW93" s="7"/>
      <c r="LX93" s="7"/>
      <c r="LY93" s="7"/>
      <c r="LZ93" s="7"/>
      <c r="MA93" s="7"/>
      <c r="MB93" s="7"/>
      <c r="MC93" s="7"/>
      <c r="MD93" s="7"/>
      <c r="ME93" s="7"/>
      <c r="MF93" s="7"/>
      <c r="MG93" s="7"/>
      <c r="MH93" s="7"/>
      <c r="MI93" s="7"/>
      <c r="MJ93" s="7"/>
      <c r="MK93" s="7"/>
      <c r="ML93" s="7"/>
      <c r="MM93" s="7"/>
      <c r="MN93" s="7"/>
      <c r="MO93" s="7"/>
      <c r="MP93" s="7"/>
      <c r="MQ93" s="7"/>
      <c r="MR93" s="7"/>
      <c r="MS93" s="7"/>
      <c r="MT93" s="7"/>
      <c r="MU93" s="7"/>
      <c r="MV93" s="7"/>
      <c r="MW93" s="7"/>
      <c r="MX93" s="7"/>
      <c r="MY93" s="7"/>
      <c r="MZ93" s="7"/>
      <c r="NA93" s="7"/>
      <c r="NB93" s="7"/>
      <c r="NC93" s="7"/>
      <c r="ND93" s="7"/>
      <c r="NE93" s="7"/>
      <c r="NF93" s="7"/>
      <c r="NG93" s="7"/>
      <c r="NH93" s="7"/>
      <c r="NI93" s="7"/>
      <c r="NJ93" s="7"/>
      <c r="NK93" s="7"/>
      <c r="NL93" s="7"/>
      <c r="NM93" s="7"/>
      <c r="NN93" s="7"/>
      <c r="NO93" s="7"/>
      <c r="NP93" s="7"/>
      <c r="NQ93" s="7"/>
      <c r="NR93" s="7"/>
      <c r="NS93" s="7"/>
      <c r="NT93" s="7"/>
      <c r="NU93" s="7"/>
      <c r="NV93" s="7"/>
      <c r="NW93" s="7"/>
      <c r="NX93" s="7"/>
      <c r="NY93" s="7"/>
      <c r="NZ93" s="7"/>
      <c r="OA93" s="7"/>
      <c r="OB93" s="7"/>
      <c r="OC93" s="7"/>
      <c r="OD93" s="7"/>
      <c r="OE93" s="7"/>
      <c r="OF93" s="7"/>
      <c r="OG93" s="7"/>
      <c r="OH93" s="7"/>
      <c r="OI93" s="7"/>
      <c r="OJ93" s="7"/>
      <c r="OK93" s="7"/>
      <c r="OL93" s="7"/>
      <c r="OM93" s="7"/>
      <c r="ON93" s="7"/>
      <c r="OO93" s="7"/>
      <c r="OP93" s="7"/>
      <c r="OQ93" s="7"/>
      <c r="OR93" s="7"/>
      <c r="OS93" s="7"/>
      <c r="OT93" s="7"/>
      <c r="OU93" s="7"/>
      <c r="OV93" s="7"/>
      <c r="OW93" s="7"/>
      <c r="OX93" s="7"/>
      <c r="OY93" s="7"/>
      <c r="OZ93" s="7"/>
      <c r="PA93" s="7"/>
      <c r="PB93" s="7"/>
      <c r="PC93" s="7"/>
      <c r="PD93" s="7"/>
      <c r="PE93" s="7"/>
      <c r="PF93" s="7"/>
      <c r="PG93" s="7"/>
      <c r="PH93" s="7"/>
      <c r="PI93" s="7"/>
      <c r="PJ93" s="7"/>
      <c r="PK93" s="7"/>
      <c r="PL93" s="7"/>
      <c r="PM93" s="7"/>
      <c r="PN93" s="7"/>
      <c r="PO93" s="7"/>
      <c r="PP93" s="7"/>
      <c r="PQ93" s="7"/>
      <c r="PR93" s="7"/>
      <c r="PS93" s="7"/>
      <c r="PT93" s="7"/>
      <c r="PU93" s="7"/>
      <c r="PV93" s="7"/>
      <c r="PW93" s="7"/>
      <c r="PX93" s="7"/>
      <c r="PY93" s="7"/>
      <c r="PZ93" s="7"/>
      <c r="QA93" s="7"/>
      <c r="QB93" s="7"/>
      <c r="QC93" s="7"/>
      <c r="QD93" s="7"/>
      <c r="QE93" s="7"/>
      <c r="QF93" s="7"/>
      <c r="QG93" s="7"/>
      <c r="QH93" s="7"/>
      <c r="QI93" s="7"/>
      <c r="QJ93" s="7"/>
      <c r="QK93" s="7"/>
      <c r="QL93" s="7"/>
      <c r="QM93" s="7"/>
      <c r="QN93" s="7"/>
      <c r="QO93" s="7"/>
      <c r="QP93" s="7"/>
      <c r="QQ93" s="7"/>
      <c r="QR93" s="7"/>
      <c r="QS93" s="7"/>
      <c r="QT93" s="7"/>
      <c r="QU93" s="7"/>
      <c r="QV93" s="7"/>
      <c r="QW93" s="7"/>
      <c r="QX93" s="7"/>
      <c r="QY93" s="7"/>
      <c r="QZ93" s="7"/>
      <c r="RA93" s="7"/>
      <c r="RB93" s="7"/>
      <c r="RC93" s="7"/>
      <c r="RD93" s="7"/>
      <c r="RE93" s="7"/>
      <c r="RF93" s="7"/>
      <c r="RG93" s="7"/>
      <c r="RH93" s="7"/>
      <c r="RI93" s="7"/>
      <c r="RJ93" s="7"/>
      <c r="RK93" s="7"/>
      <c r="RL93" s="7"/>
      <c r="RM93" s="7"/>
      <c r="RN93" s="7"/>
      <c r="RO93" s="7"/>
      <c r="RP93" s="7"/>
      <c r="RQ93" s="7"/>
      <c r="RR93" s="7"/>
      <c r="RS93" s="7"/>
      <c r="RT93" s="7"/>
      <c r="RU93" s="7"/>
      <c r="RV93" s="7"/>
      <c r="RW93" s="7"/>
      <c r="RX93" s="7"/>
      <c r="RY93" s="7"/>
      <c r="RZ93" s="7"/>
      <c r="SA93" s="7"/>
      <c r="SB93" s="7"/>
      <c r="SC93" s="7"/>
      <c r="SD93" s="7"/>
      <c r="SE93" s="7"/>
      <c r="SF93" s="7"/>
      <c r="SG93" s="7"/>
      <c r="SH93" s="7"/>
      <c r="SI93" s="7"/>
      <c r="SJ93" s="7"/>
      <c r="SK93" s="7"/>
      <c r="SL93" s="7"/>
      <c r="SM93" s="7"/>
      <c r="SN93" s="7"/>
      <c r="SO93" s="7"/>
      <c r="SP93" s="7"/>
      <c r="SQ93" s="7"/>
      <c r="SR93" s="7"/>
      <c r="SS93" s="7"/>
      <c r="ST93" s="7"/>
      <c r="SU93" s="7"/>
      <c r="SV93" s="7"/>
      <c r="SW93" s="7"/>
      <c r="SX93" s="7"/>
      <c r="SY93" s="7"/>
      <c r="SZ93" s="7"/>
      <c r="TA93" s="7"/>
      <c r="TB93" s="7"/>
      <c r="TC93" s="7"/>
      <c r="TD93" s="7"/>
      <c r="TE93" s="7"/>
      <c r="TF93" s="7"/>
      <c r="TG93" s="7"/>
      <c r="TH93" s="7"/>
      <c r="TI93" s="7"/>
      <c r="TJ93" s="7"/>
      <c r="TK93" s="7"/>
      <c r="TL93" s="7"/>
      <c r="TM93" s="7"/>
      <c r="TN93" s="7"/>
      <c r="TO93" s="7"/>
      <c r="TP93" s="7"/>
      <c r="TQ93" s="7"/>
      <c r="TR93" s="7"/>
      <c r="TS93" s="7"/>
      <c r="TT93" s="7"/>
      <c r="TU93" s="7"/>
      <c r="TV93" s="7"/>
      <c r="TW93" s="7"/>
      <c r="TX93" s="7"/>
      <c r="TY93" s="7"/>
      <c r="TZ93" s="7"/>
      <c r="UA93" s="7"/>
      <c r="UB93" s="7"/>
      <c r="UC93" s="7"/>
      <c r="UD93" s="7"/>
      <c r="UE93" s="7"/>
      <c r="UF93" s="7"/>
      <c r="UG93" s="7"/>
      <c r="UH93" s="7"/>
      <c r="UI93" s="7"/>
      <c r="UJ93" s="7"/>
      <c r="UK93" s="7"/>
      <c r="UL93" s="7"/>
      <c r="UM93" s="7"/>
      <c r="UN93" s="7"/>
      <c r="UO93" s="7"/>
      <c r="UP93" s="7"/>
      <c r="UQ93" s="7"/>
      <c r="UR93" s="7"/>
      <c r="US93" s="7"/>
      <c r="UT93" s="7"/>
      <c r="UU93" s="7"/>
      <c r="UV93" s="7"/>
      <c r="UW93" s="7"/>
      <c r="UX93" s="7"/>
      <c r="UY93" s="7"/>
      <c r="UZ93" s="7"/>
      <c r="VA93" s="7"/>
      <c r="VB93" s="7"/>
      <c r="VC93" s="7"/>
      <c r="VD93" s="7"/>
      <c r="VE93" s="7"/>
      <c r="VF93" s="7"/>
      <c r="VG93" s="7"/>
      <c r="VH93" s="7"/>
      <c r="VI93" s="7"/>
      <c r="VJ93" s="7"/>
      <c r="VK93" s="7"/>
      <c r="VL93" s="7"/>
      <c r="VM93" s="7"/>
      <c r="VN93" s="7"/>
      <c r="VO93" s="7"/>
      <c r="VP93" s="7"/>
      <c r="VQ93" s="7"/>
      <c r="VR93" s="7"/>
      <c r="VS93" s="7"/>
      <c r="VT93" s="7"/>
      <c r="VU93" s="7"/>
      <c r="VV93" s="7"/>
      <c r="VW93" s="7"/>
      <c r="VX93" s="7"/>
      <c r="VY93" s="7"/>
      <c r="VZ93" s="7"/>
      <c r="WA93" s="7"/>
      <c r="WB93" s="7"/>
      <c r="WC93" s="7"/>
      <c r="WD93" s="7"/>
      <c r="WE93" s="7"/>
      <c r="WF93" s="7"/>
      <c r="WG93" s="7"/>
      <c r="WH93" s="7"/>
      <c r="WI93" s="7"/>
      <c r="WJ93" s="7"/>
      <c r="WK93" s="7"/>
      <c r="WL93" s="7"/>
      <c r="WM93" s="7"/>
      <c r="WN93" s="7"/>
      <c r="WO93" s="7"/>
      <c r="WP93" s="7"/>
      <c r="WQ93" s="7"/>
      <c r="WR93" s="7"/>
      <c r="WS93" s="7"/>
      <c r="WT93" s="7"/>
      <c r="WU93" s="7"/>
      <c r="WV93" s="7"/>
      <c r="WW93" s="7"/>
      <c r="WX93" s="7"/>
      <c r="WY93" s="7"/>
      <c r="WZ93" s="7"/>
      <c r="XA93" s="7"/>
      <c r="XB93" s="7"/>
      <c r="XC93" s="7"/>
      <c r="XD93" s="7"/>
      <c r="XE93" s="7"/>
      <c r="XF93" s="7"/>
      <c r="XG93" s="7"/>
      <c r="XH93" s="7"/>
      <c r="XI93" s="7"/>
      <c r="XJ93" s="7"/>
      <c r="XK93" s="7"/>
      <c r="XL93" s="7"/>
      <c r="XM93" s="7"/>
      <c r="XN93" s="7"/>
      <c r="XO93" s="7"/>
      <c r="XP93" s="7"/>
      <c r="XQ93" s="7"/>
      <c r="XR93" s="7"/>
      <c r="XS93" s="7"/>
      <c r="XT93" s="7"/>
      <c r="XU93" s="7"/>
      <c r="XV93" s="7"/>
      <c r="XW93" s="7"/>
      <c r="XX93" s="7"/>
      <c r="XY93" s="7"/>
      <c r="XZ93" s="7"/>
      <c r="YA93" s="7"/>
      <c r="YB93" s="7"/>
      <c r="YC93" s="7"/>
      <c r="YD93" s="7"/>
      <c r="YE93" s="7"/>
      <c r="YF93" s="7"/>
      <c r="YG93" s="7"/>
      <c r="YH93" s="7"/>
      <c r="YI93" s="7"/>
      <c r="YJ93" s="7"/>
      <c r="YK93" s="7"/>
      <c r="YL93" s="7"/>
      <c r="YM93" s="7"/>
      <c r="YN93" s="7"/>
      <c r="YO93" s="7"/>
      <c r="YP93" s="7"/>
      <c r="YQ93" s="7"/>
      <c r="YR93" s="7"/>
      <c r="YS93" s="7"/>
      <c r="YT93" s="7"/>
      <c r="YU93" s="7"/>
      <c r="YV93" s="7"/>
      <c r="YW93" s="7"/>
      <c r="YX93" s="7"/>
      <c r="YY93" s="7"/>
      <c r="YZ93" s="7"/>
      <c r="ZA93" s="7"/>
      <c r="ZB93" s="7"/>
      <c r="ZC93" s="7"/>
      <c r="ZD93" s="7"/>
      <c r="ZE93" s="7"/>
      <c r="ZF93" s="7"/>
      <c r="ZG93" s="7"/>
      <c r="ZH93" s="7"/>
      <c r="ZI93" s="7"/>
      <c r="ZJ93" s="7"/>
      <c r="ZK93" s="7"/>
      <c r="ZL93" s="7"/>
      <c r="ZM93" s="7"/>
      <c r="ZN93" s="7"/>
      <c r="ZO93" s="7"/>
      <c r="ZP93" s="7"/>
      <c r="ZQ93" s="7"/>
      <c r="ZR93" s="7"/>
      <c r="ZS93" s="7"/>
      <c r="ZT93" s="7"/>
      <c r="ZU93" s="7"/>
      <c r="ZV93" s="7"/>
      <c r="ZW93" s="7"/>
      <c r="ZX93" s="7"/>
      <c r="ZY93" s="7"/>
      <c r="ZZ93" s="7"/>
      <c r="AAA93" s="7"/>
      <c r="AAB93" s="7"/>
      <c r="AAC93" s="7"/>
      <c r="AAD93" s="7"/>
      <c r="AAE93" s="7"/>
      <c r="AAF93" s="7"/>
      <c r="AAG93" s="7"/>
      <c r="AAH93" s="7"/>
      <c r="AAI93" s="7"/>
      <c r="AAJ93" s="7"/>
      <c r="AAK93" s="7"/>
      <c r="AAL93" s="7"/>
      <c r="AAM93" s="7"/>
      <c r="AAN93" s="7"/>
      <c r="AAO93" s="7"/>
      <c r="AAP93" s="7"/>
      <c r="AAQ93" s="7"/>
      <c r="AAR93" s="7"/>
      <c r="AAS93" s="7"/>
      <c r="AAT93" s="7"/>
      <c r="AAU93" s="7"/>
      <c r="AAV93" s="7"/>
      <c r="AAW93" s="7"/>
      <c r="AAX93" s="7"/>
      <c r="AAY93" s="7"/>
      <c r="AAZ93" s="7"/>
      <c r="ABA93" s="7"/>
      <c r="ABB93" s="7"/>
      <c r="ABC93" s="7"/>
      <c r="ABD93" s="7"/>
      <c r="ABE93" s="7"/>
      <c r="ABF93" s="7"/>
      <c r="ABG93" s="7"/>
      <c r="ABH93" s="7"/>
      <c r="ABI93" s="7"/>
      <c r="ABJ93" s="7"/>
      <c r="ABK93" s="7"/>
      <c r="ABL93" s="7"/>
      <c r="ABM93" s="7"/>
      <c r="ABN93" s="7"/>
      <c r="ABO93" s="7"/>
      <c r="ABP93" s="7"/>
      <c r="ABQ93" s="7"/>
      <c r="ABR93" s="7"/>
      <c r="ABS93" s="7"/>
      <c r="ABT93" s="7"/>
      <c r="ABU93" s="7"/>
      <c r="ABV93" s="7"/>
      <c r="ABW93" s="7"/>
      <c r="ABX93" s="7"/>
      <c r="ABY93" s="7"/>
      <c r="ABZ93" s="7"/>
      <c r="ACA93" s="7"/>
      <c r="ACB93" s="7"/>
      <c r="ACC93" s="7"/>
      <c r="ACD93" s="7"/>
      <c r="ACE93" s="7"/>
      <c r="ACF93" s="7"/>
      <c r="ACG93" s="7"/>
      <c r="ACH93" s="7"/>
      <c r="ACI93" s="7"/>
      <c r="ACJ93" s="7"/>
      <c r="ACK93" s="7"/>
      <c r="ACL93" s="7"/>
      <c r="ACM93" s="7"/>
      <c r="ACN93" s="7"/>
      <c r="ACO93" s="7"/>
      <c r="ACP93" s="7"/>
      <c r="ACQ93" s="7"/>
      <c r="ACR93" s="7"/>
      <c r="ACS93" s="7"/>
      <c r="ACT93" s="7"/>
      <c r="ACU93" s="7"/>
      <c r="ACV93" s="7"/>
      <c r="ACW93" s="7"/>
      <c r="ACX93" s="7"/>
      <c r="ACY93" s="7"/>
      <c r="ACZ93" s="7"/>
      <c r="ADA93" s="7"/>
      <c r="ADB93" s="7"/>
      <c r="ADC93" s="7"/>
      <c r="ADD93" s="7"/>
      <c r="ADE93" s="7"/>
      <c r="ADF93" s="7"/>
      <c r="ADG93" s="7"/>
      <c r="ADH93" s="7"/>
      <c r="ADI93" s="7"/>
      <c r="ADJ93" s="7"/>
      <c r="ADK93" s="7"/>
      <c r="ADL93" s="7"/>
      <c r="ADM93" s="7"/>
      <c r="ADN93" s="7"/>
      <c r="ADO93" s="7"/>
      <c r="ADP93" s="7"/>
      <c r="ADQ93" s="7"/>
      <c r="ADR93" s="7"/>
      <c r="ADS93" s="7"/>
      <c r="ADT93" s="7"/>
      <c r="ADU93" s="7"/>
      <c r="ADV93" s="7"/>
      <c r="ADW93" s="7"/>
      <c r="ADX93" s="7"/>
      <c r="ADY93" s="7"/>
      <c r="ADZ93" s="7"/>
      <c r="AEA93" s="7"/>
      <c r="AEB93" s="7"/>
      <c r="AEC93" s="7"/>
      <c r="AED93" s="7"/>
      <c r="AEE93" s="7"/>
      <c r="AEF93" s="7"/>
      <c r="AEG93" s="7"/>
      <c r="AEH93" s="7"/>
      <c r="AEI93" s="7"/>
      <c r="AEJ93" s="7"/>
      <c r="AEK93" s="7"/>
      <c r="AEL93" s="7"/>
      <c r="AEM93" s="7"/>
      <c r="AEN93" s="7"/>
      <c r="AEO93" s="7"/>
      <c r="AEP93" s="7"/>
      <c r="AEQ93" s="7"/>
      <c r="AER93" s="7"/>
      <c r="AES93" s="7"/>
      <c r="AET93" s="7"/>
      <c r="AEU93" s="7"/>
      <c r="AEV93" s="7"/>
      <c r="AEW93" s="7"/>
      <c r="AEX93" s="7"/>
      <c r="AEY93" s="7"/>
      <c r="AEZ93" s="7"/>
      <c r="AFA93" s="7"/>
      <c r="AFB93" s="7"/>
      <c r="AFC93" s="7"/>
      <c r="AFD93" s="7"/>
      <c r="AFE93" s="7"/>
      <c r="AFF93" s="7"/>
      <c r="AFG93" s="7"/>
      <c r="AFH93" s="7"/>
      <c r="AFI93" s="7"/>
      <c r="AFJ93" s="7"/>
      <c r="AFK93" s="7"/>
      <c r="AFL93" s="7"/>
      <c r="AFM93" s="7"/>
      <c r="AFN93" s="7"/>
      <c r="AFO93" s="7"/>
      <c r="AFP93" s="7"/>
      <c r="AFQ93" s="7"/>
      <c r="AFR93" s="7"/>
      <c r="AFS93" s="7"/>
      <c r="AFT93" s="7"/>
      <c r="AFU93" s="7"/>
      <c r="AFV93" s="7"/>
      <c r="AFW93" s="7"/>
      <c r="AFX93" s="7"/>
      <c r="AFY93" s="7"/>
      <c r="AFZ93" s="7"/>
      <c r="AGA93" s="7"/>
      <c r="AGB93" s="7"/>
      <c r="AGC93" s="7"/>
      <c r="AGD93" s="7"/>
      <c r="AGE93" s="7"/>
      <c r="AGF93" s="7"/>
      <c r="AGG93" s="7"/>
      <c r="AGH93" s="7"/>
      <c r="AGI93" s="7"/>
      <c r="AGJ93" s="7"/>
      <c r="AGK93" s="7"/>
      <c r="AGL93" s="7"/>
      <c r="AGM93" s="7"/>
      <c r="AGN93" s="7"/>
      <c r="AGO93" s="7"/>
      <c r="AGP93" s="7"/>
      <c r="AGQ93" s="7"/>
      <c r="AGR93" s="7"/>
      <c r="AGS93" s="7"/>
      <c r="AGT93" s="7"/>
      <c r="AGU93" s="7"/>
      <c r="AGV93" s="7"/>
      <c r="AGW93" s="7"/>
      <c r="AGX93" s="7"/>
      <c r="AGY93" s="7"/>
      <c r="AGZ93" s="7"/>
      <c r="AHA93" s="7"/>
      <c r="AHB93" s="7"/>
      <c r="AHC93" s="7"/>
      <c r="AHD93" s="7"/>
      <c r="AHE93" s="7"/>
      <c r="AHF93" s="7"/>
      <c r="AHG93" s="7"/>
      <c r="AHH93" s="7"/>
      <c r="AHI93" s="7"/>
      <c r="AHJ93" s="7"/>
      <c r="AHK93" s="7"/>
      <c r="AHL93" s="7"/>
      <c r="AHM93" s="7"/>
      <c r="AHN93" s="7"/>
      <c r="AHO93" s="7"/>
      <c r="AHP93" s="7"/>
      <c r="AHQ93" s="7"/>
      <c r="AHR93" s="7"/>
      <c r="AHS93" s="7"/>
      <c r="AHT93" s="7"/>
      <c r="AHU93" s="7"/>
      <c r="AHV93" s="7"/>
      <c r="AHW93" s="7"/>
      <c r="AHX93" s="7"/>
      <c r="AHY93" s="7"/>
      <c r="AHZ93" s="7"/>
      <c r="AIA93" s="7"/>
      <c r="AIB93" s="7"/>
      <c r="AIC93" s="7"/>
      <c r="AID93" s="7"/>
      <c r="AIE93" s="7"/>
      <c r="AIF93" s="7"/>
      <c r="AIG93" s="7"/>
      <c r="AIH93" s="7"/>
      <c r="AII93" s="7"/>
      <c r="AIJ93" s="7"/>
      <c r="AIK93" s="7"/>
      <c r="AIL93" s="7"/>
      <c r="AIM93" s="7"/>
      <c r="AIN93" s="7"/>
      <c r="AIO93" s="7"/>
      <c r="AIP93" s="7"/>
      <c r="AIQ93" s="7"/>
      <c r="AIR93" s="7"/>
      <c r="AIS93" s="7"/>
      <c r="AIT93" s="7"/>
      <c r="AIU93" s="7"/>
      <c r="AIV93" s="7"/>
      <c r="AIW93" s="7"/>
      <c r="AIX93" s="7"/>
      <c r="AIY93" s="7"/>
      <c r="AIZ93" s="7"/>
      <c r="AJA93" s="7"/>
      <c r="AJB93" s="7"/>
      <c r="AJC93" s="7"/>
      <c r="AJD93" s="7"/>
      <c r="AJE93" s="7"/>
      <c r="AJF93" s="7"/>
      <c r="AJG93" s="7"/>
      <c r="AJH93" s="7"/>
      <c r="AJI93" s="7"/>
      <c r="AJJ93" s="7"/>
      <c r="AJK93" s="7"/>
      <c r="AJL93" s="7"/>
      <c r="AJM93" s="7"/>
      <c r="AJN93" s="7"/>
      <c r="AJO93" s="7"/>
      <c r="AJP93" s="7"/>
      <c r="AJQ93" s="7"/>
      <c r="AJR93" s="7"/>
      <c r="AJS93" s="7"/>
      <c r="AJT93" s="7"/>
      <c r="AJU93" s="7"/>
      <c r="AJV93" s="7"/>
      <c r="AJW93" s="7"/>
      <c r="AJX93" s="7"/>
      <c r="AJY93" s="7"/>
      <c r="AJZ93" s="7"/>
      <c r="AKA93" s="7"/>
      <c r="AKB93" s="7"/>
      <c r="AKC93" s="7"/>
      <c r="AKD93" s="7"/>
      <c r="AKE93" s="7"/>
      <c r="AKF93" s="7"/>
      <c r="AKG93" s="7"/>
      <c r="AKH93" s="7"/>
      <c r="AKI93" s="7"/>
      <c r="AKJ93" s="7"/>
      <c r="AKK93" s="7"/>
      <c r="AKL93" s="7"/>
      <c r="AKM93" s="7"/>
      <c r="AKN93" s="7"/>
      <c r="AKO93" s="7"/>
      <c r="AKP93" s="7"/>
      <c r="AKQ93" s="7"/>
      <c r="AKR93" s="7"/>
      <c r="AKS93" s="7"/>
      <c r="AKT93" s="7"/>
      <c r="AKU93" s="7"/>
      <c r="AKV93" s="7"/>
      <c r="AKW93" s="7"/>
      <c r="AKX93" s="7"/>
      <c r="AKY93" s="7"/>
      <c r="AKZ93" s="7"/>
      <c r="ALA93" s="7"/>
      <c r="ALB93" s="7"/>
      <c r="ALC93" s="7"/>
      <c r="ALD93" s="7"/>
      <c r="ALE93" s="7"/>
      <c r="ALF93" s="7"/>
      <c r="ALG93" s="7"/>
      <c r="ALH93" s="7"/>
      <c r="ALI93" s="7"/>
      <c r="ALJ93" s="7"/>
      <c r="ALK93" s="7"/>
      <c r="ALL93" s="7"/>
      <c r="ALM93" s="7"/>
      <c r="ALN93" s="7"/>
      <c r="ALO93" s="7"/>
      <c r="ALP93" s="7"/>
      <c r="ALQ93" s="7"/>
      <c r="ALR93" s="7"/>
      <c r="ALS93" s="7"/>
      <c r="ALT93" s="7"/>
      <c r="ALU93" s="7"/>
      <c r="ALV93" s="7"/>
      <c r="ALW93" s="7"/>
      <c r="ALX93" s="7"/>
      <c r="ALY93" s="7"/>
      <c r="ALZ93" s="7"/>
      <c r="AMA93" s="7"/>
      <c r="AMB93" s="7"/>
      <c r="AMC93" s="7"/>
      <c r="AMD93" s="7"/>
    </row>
    <row r="94" spans="1:1018" x14ac:dyDescent="0.25">
      <c r="A94" s="1" t="s">
        <v>66</v>
      </c>
      <c r="B94" s="13" t="s">
        <v>20</v>
      </c>
      <c r="C94" s="10">
        <v>0.90700000000000003</v>
      </c>
      <c r="D94" s="10">
        <v>1.137</v>
      </c>
      <c r="E94" s="9" t="s">
        <v>263</v>
      </c>
      <c r="F94" s="10">
        <v>0.60499999999999998</v>
      </c>
      <c r="G94" s="21" t="s">
        <v>10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7"/>
      <c r="HH94" s="7"/>
      <c r="HI94" s="7"/>
      <c r="HJ94" s="7"/>
      <c r="HK94" s="7"/>
      <c r="HL94" s="7"/>
      <c r="HM94" s="7"/>
      <c r="HN94" s="7"/>
      <c r="HO94" s="7"/>
      <c r="HP94" s="7"/>
      <c r="HQ94" s="7"/>
      <c r="HR94" s="7"/>
      <c r="HS94" s="7"/>
      <c r="HT94" s="7"/>
      <c r="HU94" s="7"/>
      <c r="HV94" s="7"/>
      <c r="HW94" s="7"/>
      <c r="HX94" s="7"/>
      <c r="HY94" s="7"/>
      <c r="HZ94" s="7"/>
      <c r="IA94" s="7"/>
      <c r="IB94" s="7"/>
      <c r="IC94" s="7"/>
      <c r="ID94" s="7"/>
      <c r="IE94" s="7"/>
      <c r="IF94" s="7"/>
      <c r="IG94" s="7"/>
      <c r="IH94" s="7"/>
      <c r="II94" s="7"/>
      <c r="IJ94" s="7"/>
      <c r="IK94" s="7"/>
      <c r="IL94" s="7"/>
      <c r="IM94" s="7"/>
      <c r="IN94" s="7"/>
      <c r="IO94" s="7"/>
      <c r="IP94" s="7"/>
      <c r="IQ94" s="7"/>
      <c r="IR94" s="7"/>
      <c r="IS94" s="7"/>
      <c r="IT94" s="7"/>
      <c r="IU94" s="7"/>
      <c r="IV94" s="7"/>
      <c r="IW94" s="7"/>
      <c r="IX94" s="7"/>
      <c r="IY94" s="7"/>
      <c r="IZ94" s="7"/>
      <c r="JA94" s="7"/>
      <c r="JB94" s="7"/>
      <c r="JC94" s="7"/>
      <c r="JD94" s="7"/>
      <c r="JE94" s="7"/>
      <c r="JF94" s="7"/>
      <c r="JG94" s="7"/>
      <c r="JH94" s="7"/>
      <c r="JI94" s="7"/>
      <c r="JJ94" s="7"/>
      <c r="JK94" s="7"/>
      <c r="JL94" s="7"/>
      <c r="JM94" s="7"/>
      <c r="JN94" s="7"/>
      <c r="JO94" s="7"/>
      <c r="JP94" s="7"/>
      <c r="JQ94" s="7"/>
      <c r="JR94" s="7"/>
      <c r="JS94" s="7"/>
      <c r="JT94" s="7"/>
      <c r="JU94" s="7"/>
      <c r="JV94" s="7"/>
      <c r="JW94" s="7"/>
      <c r="JX94" s="7"/>
      <c r="JY94" s="7"/>
      <c r="JZ94" s="7"/>
      <c r="KA94" s="7"/>
      <c r="KB94" s="7"/>
      <c r="KC94" s="7"/>
      <c r="KD94" s="7"/>
      <c r="KE94" s="7"/>
      <c r="KF94" s="7"/>
      <c r="KG94" s="7"/>
      <c r="KH94" s="7"/>
      <c r="KI94" s="7"/>
      <c r="KJ94" s="7"/>
      <c r="KK94" s="7"/>
      <c r="KL94" s="7"/>
      <c r="KM94" s="7"/>
      <c r="KN94" s="7"/>
      <c r="KO94" s="7"/>
      <c r="KP94" s="7"/>
      <c r="KQ94" s="7"/>
      <c r="KR94" s="7"/>
      <c r="KS94" s="7"/>
      <c r="KT94" s="7"/>
      <c r="KU94" s="7"/>
      <c r="KV94" s="7"/>
      <c r="KW94" s="7"/>
      <c r="KX94" s="7"/>
      <c r="KY94" s="7"/>
      <c r="KZ94" s="7"/>
      <c r="LA94" s="7"/>
      <c r="LB94" s="7"/>
      <c r="LC94" s="7"/>
      <c r="LD94" s="7"/>
      <c r="LE94" s="7"/>
      <c r="LF94" s="7"/>
      <c r="LG94" s="7"/>
      <c r="LH94" s="7"/>
      <c r="LI94" s="7"/>
      <c r="LJ94" s="7"/>
      <c r="LK94" s="7"/>
      <c r="LL94" s="7"/>
      <c r="LM94" s="7"/>
      <c r="LN94" s="7"/>
      <c r="LO94" s="7"/>
      <c r="LP94" s="7"/>
      <c r="LQ94" s="7"/>
      <c r="LR94" s="7"/>
      <c r="LS94" s="7"/>
      <c r="LT94" s="7"/>
      <c r="LU94" s="7"/>
      <c r="LV94" s="7"/>
      <c r="LW94" s="7"/>
      <c r="LX94" s="7"/>
      <c r="LY94" s="7"/>
      <c r="LZ94" s="7"/>
      <c r="MA94" s="7"/>
      <c r="MB94" s="7"/>
      <c r="MC94" s="7"/>
      <c r="MD94" s="7"/>
      <c r="ME94" s="7"/>
      <c r="MF94" s="7"/>
      <c r="MG94" s="7"/>
      <c r="MH94" s="7"/>
      <c r="MI94" s="7"/>
      <c r="MJ94" s="7"/>
      <c r="MK94" s="7"/>
      <c r="ML94" s="7"/>
      <c r="MM94" s="7"/>
      <c r="MN94" s="7"/>
      <c r="MO94" s="7"/>
      <c r="MP94" s="7"/>
      <c r="MQ94" s="7"/>
      <c r="MR94" s="7"/>
      <c r="MS94" s="7"/>
      <c r="MT94" s="7"/>
      <c r="MU94" s="7"/>
      <c r="MV94" s="7"/>
      <c r="MW94" s="7"/>
      <c r="MX94" s="7"/>
      <c r="MY94" s="7"/>
      <c r="MZ94" s="7"/>
      <c r="NA94" s="7"/>
      <c r="NB94" s="7"/>
      <c r="NC94" s="7"/>
      <c r="ND94" s="7"/>
      <c r="NE94" s="7"/>
      <c r="NF94" s="7"/>
      <c r="NG94" s="7"/>
      <c r="NH94" s="7"/>
      <c r="NI94" s="7"/>
      <c r="NJ94" s="7"/>
      <c r="NK94" s="7"/>
      <c r="NL94" s="7"/>
      <c r="NM94" s="7"/>
      <c r="NN94" s="7"/>
      <c r="NO94" s="7"/>
      <c r="NP94" s="7"/>
      <c r="NQ94" s="7"/>
      <c r="NR94" s="7"/>
      <c r="NS94" s="7"/>
      <c r="NT94" s="7"/>
      <c r="NU94" s="7"/>
      <c r="NV94" s="7"/>
      <c r="NW94" s="7"/>
      <c r="NX94" s="7"/>
      <c r="NY94" s="7"/>
      <c r="NZ94" s="7"/>
      <c r="OA94" s="7"/>
      <c r="OB94" s="7"/>
      <c r="OC94" s="7"/>
      <c r="OD94" s="7"/>
      <c r="OE94" s="7"/>
      <c r="OF94" s="7"/>
      <c r="OG94" s="7"/>
      <c r="OH94" s="7"/>
      <c r="OI94" s="7"/>
      <c r="OJ94" s="7"/>
      <c r="OK94" s="7"/>
      <c r="OL94" s="7"/>
      <c r="OM94" s="7"/>
      <c r="ON94" s="7"/>
      <c r="OO94" s="7"/>
      <c r="OP94" s="7"/>
      <c r="OQ94" s="7"/>
      <c r="OR94" s="7"/>
      <c r="OS94" s="7"/>
      <c r="OT94" s="7"/>
      <c r="OU94" s="7"/>
      <c r="OV94" s="7"/>
      <c r="OW94" s="7"/>
      <c r="OX94" s="7"/>
      <c r="OY94" s="7"/>
      <c r="OZ94" s="7"/>
      <c r="PA94" s="7"/>
      <c r="PB94" s="7"/>
      <c r="PC94" s="7"/>
      <c r="PD94" s="7"/>
      <c r="PE94" s="7"/>
      <c r="PF94" s="7"/>
      <c r="PG94" s="7"/>
      <c r="PH94" s="7"/>
      <c r="PI94" s="7"/>
      <c r="PJ94" s="7"/>
      <c r="PK94" s="7"/>
      <c r="PL94" s="7"/>
      <c r="PM94" s="7"/>
      <c r="PN94" s="7"/>
      <c r="PO94" s="7"/>
      <c r="PP94" s="7"/>
      <c r="PQ94" s="7"/>
      <c r="PR94" s="7"/>
      <c r="PS94" s="7"/>
      <c r="PT94" s="7"/>
      <c r="PU94" s="7"/>
      <c r="PV94" s="7"/>
      <c r="PW94" s="7"/>
      <c r="PX94" s="7"/>
      <c r="PY94" s="7"/>
      <c r="PZ94" s="7"/>
      <c r="QA94" s="7"/>
      <c r="QB94" s="7"/>
      <c r="QC94" s="7"/>
      <c r="QD94" s="7"/>
      <c r="QE94" s="7"/>
      <c r="QF94" s="7"/>
      <c r="QG94" s="7"/>
      <c r="QH94" s="7"/>
      <c r="QI94" s="7"/>
      <c r="QJ94" s="7"/>
      <c r="QK94" s="7"/>
      <c r="QL94" s="7"/>
      <c r="QM94" s="7"/>
      <c r="QN94" s="7"/>
      <c r="QO94" s="7"/>
      <c r="QP94" s="7"/>
      <c r="QQ94" s="7"/>
      <c r="QR94" s="7"/>
      <c r="QS94" s="7"/>
      <c r="QT94" s="7"/>
      <c r="QU94" s="7"/>
      <c r="QV94" s="7"/>
      <c r="QW94" s="7"/>
      <c r="QX94" s="7"/>
      <c r="QY94" s="7"/>
      <c r="QZ94" s="7"/>
      <c r="RA94" s="7"/>
      <c r="RB94" s="7"/>
      <c r="RC94" s="7"/>
      <c r="RD94" s="7"/>
      <c r="RE94" s="7"/>
      <c r="RF94" s="7"/>
      <c r="RG94" s="7"/>
      <c r="RH94" s="7"/>
      <c r="RI94" s="7"/>
      <c r="RJ94" s="7"/>
      <c r="RK94" s="7"/>
      <c r="RL94" s="7"/>
      <c r="RM94" s="7"/>
      <c r="RN94" s="7"/>
      <c r="RO94" s="7"/>
      <c r="RP94" s="7"/>
      <c r="RQ94" s="7"/>
      <c r="RR94" s="7"/>
      <c r="RS94" s="7"/>
      <c r="RT94" s="7"/>
      <c r="RU94" s="7"/>
      <c r="RV94" s="7"/>
      <c r="RW94" s="7"/>
      <c r="RX94" s="7"/>
      <c r="RY94" s="7"/>
      <c r="RZ94" s="7"/>
      <c r="SA94" s="7"/>
      <c r="SB94" s="7"/>
      <c r="SC94" s="7"/>
      <c r="SD94" s="7"/>
      <c r="SE94" s="7"/>
      <c r="SF94" s="7"/>
      <c r="SG94" s="7"/>
      <c r="SH94" s="7"/>
      <c r="SI94" s="7"/>
      <c r="SJ94" s="7"/>
      <c r="SK94" s="7"/>
      <c r="SL94" s="7"/>
      <c r="SM94" s="7"/>
      <c r="SN94" s="7"/>
      <c r="SO94" s="7"/>
      <c r="SP94" s="7"/>
      <c r="SQ94" s="7"/>
      <c r="SR94" s="7"/>
      <c r="SS94" s="7"/>
      <c r="ST94" s="7"/>
      <c r="SU94" s="7"/>
      <c r="SV94" s="7"/>
      <c r="SW94" s="7"/>
      <c r="SX94" s="7"/>
      <c r="SY94" s="7"/>
      <c r="SZ94" s="7"/>
      <c r="TA94" s="7"/>
      <c r="TB94" s="7"/>
      <c r="TC94" s="7"/>
      <c r="TD94" s="7"/>
      <c r="TE94" s="7"/>
      <c r="TF94" s="7"/>
      <c r="TG94" s="7"/>
      <c r="TH94" s="7"/>
      <c r="TI94" s="7"/>
      <c r="TJ94" s="7"/>
      <c r="TK94" s="7"/>
      <c r="TL94" s="7"/>
      <c r="TM94" s="7"/>
      <c r="TN94" s="7"/>
      <c r="TO94" s="7"/>
      <c r="TP94" s="7"/>
      <c r="TQ94" s="7"/>
      <c r="TR94" s="7"/>
      <c r="TS94" s="7"/>
      <c r="TT94" s="7"/>
      <c r="TU94" s="7"/>
      <c r="TV94" s="7"/>
      <c r="TW94" s="7"/>
      <c r="TX94" s="7"/>
      <c r="TY94" s="7"/>
      <c r="TZ94" s="7"/>
      <c r="UA94" s="7"/>
      <c r="UB94" s="7"/>
      <c r="UC94" s="7"/>
      <c r="UD94" s="7"/>
      <c r="UE94" s="7"/>
      <c r="UF94" s="7"/>
      <c r="UG94" s="7"/>
      <c r="UH94" s="7"/>
      <c r="UI94" s="7"/>
      <c r="UJ94" s="7"/>
      <c r="UK94" s="7"/>
      <c r="UL94" s="7"/>
      <c r="UM94" s="7"/>
      <c r="UN94" s="7"/>
      <c r="UO94" s="7"/>
      <c r="UP94" s="7"/>
      <c r="UQ94" s="7"/>
      <c r="UR94" s="7"/>
      <c r="US94" s="7"/>
      <c r="UT94" s="7"/>
      <c r="UU94" s="7"/>
      <c r="UV94" s="7"/>
      <c r="UW94" s="7"/>
      <c r="UX94" s="7"/>
      <c r="UY94" s="7"/>
      <c r="UZ94" s="7"/>
      <c r="VA94" s="7"/>
      <c r="VB94" s="7"/>
      <c r="VC94" s="7"/>
      <c r="VD94" s="7"/>
      <c r="VE94" s="7"/>
      <c r="VF94" s="7"/>
      <c r="VG94" s="7"/>
      <c r="VH94" s="7"/>
      <c r="VI94" s="7"/>
      <c r="VJ94" s="7"/>
      <c r="VK94" s="7"/>
      <c r="VL94" s="7"/>
      <c r="VM94" s="7"/>
      <c r="VN94" s="7"/>
      <c r="VO94" s="7"/>
      <c r="VP94" s="7"/>
      <c r="VQ94" s="7"/>
      <c r="VR94" s="7"/>
      <c r="VS94" s="7"/>
      <c r="VT94" s="7"/>
      <c r="VU94" s="7"/>
      <c r="VV94" s="7"/>
      <c r="VW94" s="7"/>
      <c r="VX94" s="7"/>
      <c r="VY94" s="7"/>
      <c r="VZ94" s="7"/>
      <c r="WA94" s="7"/>
      <c r="WB94" s="7"/>
      <c r="WC94" s="7"/>
      <c r="WD94" s="7"/>
      <c r="WE94" s="7"/>
      <c r="WF94" s="7"/>
      <c r="WG94" s="7"/>
      <c r="WH94" s="7"/>
      <c r="WI94" s="7"/>
      <c r="WJ94" s="7"/>
      <c r="WK94" s="7"/>
      <c r="WL94" s="7"/>
      <c r="WM94" s="7"/>
      <c r="WN94" s="7"/>
      <c r="WO94" s="7"/>
      <c r="WP94" s="7"/>
      <c r="WQ94" s="7"/>
      <c r="WR94" s="7"/>
      <c r="WS94" s="7"/>
      <c r="WT94" s="7"/>
      <c r="WU94" s="7"/>
      <c r="WV94" s="7"/>
      <c r="WW94" s="7"/>
      <c r="WX94" s="7"/>
      <c r="WY94" s="7"/>
      <c r="WZ94" s="7"/>
      <c r="XA94" s="7"/>
      <c r="XB94" s="7"/>
      <c r="XC94" s="7"/>
      <c r="XD94" s="7"/>
      <c r="XE94" s="7"/>
      <c r="XF94" s="7"/>
      <c r="XG94" s="7"/>
      <c r="XH94" s="7"/>
      <c r="XI94" s="7"/>
      <c r="XJ94" s="7"/>
      <c r="XK94" s="7"/>
      <c r="XL94" s="7"/>
      <c r="XM94" s="7"/>
      <c r="XN94" s="7"/>
      <c r="XO94" s="7"/>
      <c r="XP94" s="7"/>
      <c r="XQ94" s="7"/>
      <c r="XR94" s="7"/>
      <c r="XS94" s="7"/>
      <c r="XT94" s="7"/>
      <c r="XU94" s="7"/>
      <c r="XV94" s="7"/>
      <c r="XW94" s="7"/>
      <c r="XX94" s="7"/>
      <c r="XY94" s="7"/>
      <c r="XZ94" s="7"/>
      <c r="YA94" s="7"/>
      <c r="YB94" s="7"/>
      <c r="YC94" s="7"/>
      <c r="YD94" s="7"/>
      <c r="YE94" s="7"/>
      <c r="YF94" s="7"/>
      <c r="YG94" s="7"/>
      <c r="YH94" s="7"/>
      <c r="YI94" s="7"/>
      <c r="YJ94" s="7"/>
      <c r="YK94" s="7"/>
      <c r="YL94" s="7"/>
      <c r="YM94" s="7"/>
      <c r="YN94" s="7"/>
      <c r="YO94" s="7"/>
      <c r="YP94" s="7"/>
      <c r="YQ94" s="7"/>
      <c r="YR94" s="7"/>
      <c r="YS94" s="7"/>
      <c r="YT94" s="7"/>
      <c r="YU94" s="7"/>
      <c r="YV94" s="7"/>
      <c r="YW94" s="7"/>
      <c r="YX94" s="7"/>
      <c r="YY94" s="7"/>
      <c r="YZ94" s="7"/>
      <c r="ZA94" s="7"/>
      <c r="ZB94" s="7"/>
      <c r="ZC94" s="7"/>
      <c r="ZD94" s="7"/>
      <c r="ZE94" s="7"/>
      <c r="ZF94" s="7"/>
      <c r="ZG94" s="7"/>
      <c r="ZH94" s="7"/>
      <c r="ZI94" s="7"/>
      <c r="ZJ94" s="7"/>
      <c r="ZK94" s="7"/>
      <c r="ZL94" s="7"/>
      <c r="ZM94" s="7"/>
      <c r="ZN94" s="7"/>
      <c r="ZO94" s="7"/>
      <c r="ZP94" s="7"/>
      <c r="ZQ94" s="7"/>
      <c r="ZR94" s="7"/>
      <c r="ZS94" s="7"/>
      <c r="ZT94" s="7"/>
      <c r="ZU94" s="7"/>
      <c r="ZV94" s="7"/>
      <c r="ZW94" s="7"/>
      <c r="ZX94" s="7"/>
      <c r="ZY94" s="7"/>
      <c r="ZZ94" s="7"/>
      <c r="AAA94" s="7"/>
      <c r="AAB94" s="7"/>
      <c r="AAC94" s="7"/>
      <c r="AAD94" s="7"/>
      <c r="AAE94" s="7"/>
      <c r="AAF94" s="7"/>
      <c r="AAG94" s="7"/>
      <c r="AAH94" s="7"/>
      <c r="AAI94" s="7"/>
      <c r="AAJ94" s="7"/>
      <c r="AAK94" s="7"/>
      <c r="AAL94" s="7"/>
      <c r="AAM94" s="7"/>
      <c r="AAN94" s="7"/>
      <c r="AAO94" s="7"/>
      <c r="AAP94" s="7"/>
      <c r="AAQ94" s="7"/>
      <c r="AAR94" s="7"/>
      <c r="AAS94" s="7"/>
      <c r="AAT94" s="7"/>
      <c r="AAU94" s="7"/>
      <c r="AAV94" s="7"/>
      <c r="AAW94" s="7"/>
      <c r="AAX94" s="7"/>
      <c r="AAY94" s="7"/>
      <c r="AAZ94" s="7"/>
      <c r="ABA94" s="7"/>
      <c r="ABB94" s="7"/>
      <c r="ABC94" s="7"/>
      <c r="ABD94" s="7"/>
      <c r="ABE94" s="7"/>
      <c r="ABF94" s="7"/>
      <c r="ABG94" s="7"/>
      <c r="ABH94" s="7"/>
      <c r="ABI94" s="7"/>
      <c r="ABJ94" s="7"/>
      <c r="ABK94" s="7"/>
      <c r="ABL94" s="7"/>
      <c r="ABM94" s="7"/>
      <c r="ABN94" s="7"/>
      <c r="ABO94" s="7"/>
      <c r="ABP94" s="7"/>
      <c r="ABQ94" s="7"/>
      <c r="ABR94" s="7"/>
      <c r="ABS94" s="7"/>
      <c r="ABT94" s="7"/>
      <c r="ABU94" s="7"/>
      <c r="ABV94" s="7"/>
      <c r="ABW94" s="7"/>
      <c r="ABX94" s="7"/>
      <c r="ABY94" s="7"/>
      <c r="ABZ94" s="7"/>
      <c r="ACA94" s="7"/>
      <c r="ACB94" s="7"/>
      <c r="ACC94" s="7"/>
      <c r="ACD94" s="7"/>
      <c r="ACE94" s="7"/>
      <c r="ACF94" s="7"/>
      <c r="ACG94" s="7"/>
      <c r="ACH94" s="7"/>
      <c r="ACI94" s="7"/>
      <c r="ACJ94" s="7"/>
      <c r="ACK94" s="7"/>
      <c r="ACL94" s="7"/>
      <c r="ACM94" s="7"/>
      <c r="ACN94" s="7"/>
      <c r="ACO94" s="7"/>
      <c r="ACP94" s="7"/>
      <c r="ACQ94" s="7"/>
      <c r="ACR94" s="7"/>
      <c r="ACS94" s="7"/>
      <c r="ACT94" s="7"/>
      <c r="ACU94" s="7"/>
      <c r="ACV94" s="7"/>
      <c r="ACW94" s="7"/>
      <c r="ACX94" s="7"/>
      <c r="ACY94" s="7"/>
      <c r="ACZ94" s="7"/>
      <c r="ADA94" s="7"/>
      <c r="ADB94" s="7"/>
      <c r="ADC94" s="7"/>
      <c r="ADD94" s="7"/>
      <c r="ADE94" s="7"/>
      <c r="ADF94" s="7"/>
      <c r="ADG94" s="7"/>
      <c r="ADH94" s="7"/>
      <c r="ADI94" s="7"/>
      <c r="ADJ94" s="7"/>
      <c r="ADK94" s="7"/>
      <c r="ADL94" s="7"/>
      <c r="ADM94" s="7"/>
      <c r="ADN94" s="7"/>
      <c r="ADO94" s="7"/>
      <c r="ADP94" s="7"/>
      <c r="ADQ94" s="7"/>
      <c r="ADR94" s="7"/>
      <c r="ADS94" s="7"/>
      <c r="ADT94" s="7"/>
      <c r="ADU94" s="7"/>
      <c r="ADV94" s="7"/>
      <c r="ADW94" s="7"/>
      <c r="ADX94" s="7"/>
      <c r="ADY94" s="7"/>
      <c r="ADZ94" s="7"/>
      <c r="AEA94" s="7"/>
      <c r="AEB94" s="7"/>
      <c r="AEC94" s="7"/>
      <c r="AED94" s="7"/>
      <c r="AEE94" s="7"/>
      <c r="AEF94" s="7"/>
      <c r="AEG94" s="7"/>
      <c r="AEH94" s="7"/>
      <c r="AEI94" s="7"/>
      <c r="AEJ94" s="7"/>
      <c r="AEK94" s="7"/>
      <c r="AEL94" s="7"/>
      <c r="AEM94" s="7"/>
      <c r="AEN94" s="7"/>
      <c r="AEO94" s="7"/>
      <c r="AEP94" s="7"/>
      <c r="AEQ94" s="7"/>
      <c r="AER94" s="7"/>
      <c r="AES94" s="7"/>
      <c r="AET94" s="7"/>
      <c r="AEU94" s="7"/>
      <c r="AEV94" s="7"/>
      <c r="AEW94" s="7"/>
      <c r="AEX94" s="7"/>
      <c r="AEY94" s="7"/>
      <c r="AEZ94" s="7"/>
      <c r="AFA94" s="7"/>
      <c r="AFB94" s="7"/>
      <c r="AFC94" s="7"/>
      <c r="AFD94" s="7"/>
      <c r="AFE94" s="7"/>
      <c r="AFF94" s="7"/>
      <c r="AFG94" s="7"/>
      <c r="AFH94" s="7"/>
      <c r="AFI94" s="7"/>
      <c r="AFJ94" s="7"/>
      <c r="AFK94" s="7"/>
      <c r="AFL94" s="7"/>
      <c r="AFM94" s="7"/>
      <c r="AFN94" s="7"/>
      <c r="AFO94" s="7"/>
      <c r="AFP94" s="7"/>
      <c r="AFQ94" s="7"/>
      <c r="AFR94" s="7"/>
      <c r="AFS94" s="7"/>
      <c r="AFT94" s="7"/>
      <c r="AFU94" s="7"/>
      <c r="AFV94" s="7"/>
      <c r="AFW94" s="7"/>
      <c r="AFX94" s="7"/>
      <c r="AFY94" s="7"/>
      <c r="AFZ94" s="7"/>
      <c r="AGA94" s="7"/>
      <c r="AGB94" s="7"/>
      <c r="AGC94" s="7"/>
      <c r="AGD94" s="7"/>
      <c r="AGE94" s="7"/>
      <c r="AGF94" s="7"/>
      <c r="AGG94" s="7"/>
      <c r="AGH94" s="7"/>
      <c r="AGI94" s="7"/>
      <c r="AGJ94" s="7"/>
      <c r="AGK94" s="7"/>
      <c r="AGL94" s="7"/>
      <c r="AGM94" s="7"/>
      <c r="AGN94" s="7"/>
      <c r="AGO94" s="7"/>
      <c r="AGP94" s="7"/>
      <c r="AGQ94" s="7"/>
      <c r="AGR94" s="7"/>
      <c r="AGS94" s="7"/>
      <c r="AGT94" s="7"/>
      <c r="AGU94" s="7"/>
      <c r="AGV94" s="7"/>
      <c r="AGW94" s="7"/>
      <c r="AGX94" s="7"/>
      <c r="AGY94" s="7"/>
      <c r="AGZ94" s="7"/>
      <c r="AHA94" s="7"/>
      <c r="AHB94" s="7"/>
      <c r="AHC94" s="7"/>
      <c r="AHD94" s="7"/>
      <c r="AHE94" s="7"/>
      <c r="AHF94" s="7"/>
      <c r="AHG94" s="7"/>
      <c r="AHH94" s="7"/>
      <c r="AHI94" s="7"/>
      <c r="AHJ94" s="7"/>
      <c r="AHK94" s="7"/>
      <c r="AHL94" s="7"/>
      <c r="AHM94" s="7"/>
      <c r="AHN94" s="7"/>
      <c r="AHO94" s="7"/>
      <c r="AHP94" s="7"/>
      <c r="AHQ94" s="7"/>
      <c r="AHR94" s="7"/>
      <c r="AHS94" s="7"/>
      <c r="AHT94" s="7"/>
      <c r="AHU94" s="7"/>
      <c r="AHV94" s="7"/>
      <c r="AHW94" s="7"/>
      <c r="AHX94" s="7"/>
      <c r="AHY94" s="7"/>
      <c r="AHZ94" s="7"/>
      <c r="AIA94" s="7"/>
      <c r="AIB94" s="7"/>
      <c r="AIC94" s="7"/>
      <c r="AID94" s="7"/>
      <c r="AIE94" s="7"/>
      <c r="AIF94" s="7"/>
      <c r="AIG94" s="7"/>
      <c r="AIH94" s="7"/>
      <c r="AII94" s="7"/>
      <c r="AIJ94" s="7"/>
      <c r="AIK94" s="7"/>
      <c r="AIL94" s="7"/>
      <c r="AIM94" s="7"/>
      <c r="AIN94" s="7"/>
      <c r="AIO94" s="7"/>
      <c r="AIP94" s="7"/>
      <c r="AIQ94" s="7"/>
      <c r="AIR94" s="7"/>
      <c r="AIS94" s="7"/>
      <c r="AIT94" s="7"/>
      <c r="AIU94" s="7"/>
      <c r="AIV94" s="7"/>
      <c r="AIW94" s="7"/>
      <c r="AIX94" s="7"/>
      <c r="AIY94" s="7"/>
      <c r="AIZ94" s="7"/>
      <c r="AJA94" s="7"/>
      <c r="AJB94" s="7"/>
      <c r="AJC94" s="7"/>
      <c r="AJD94" s="7"/>
      <c r="AJE94" s="7"/>
      <c r="AJF94" s="7"/>
      <c r="AJG94" s="7"/>
      <c r="AJH94" s="7"/>
      <c r="AJI94" s="7"/>
      <c r="AJJ94" s="7"/>
      <c r="AJK94" s="7"/>
      <c r="AJL94" s="7"/>
      <c r="AJM94" s="7"/>
      <c r="AJN94" s="7"/>
      <c r="AJO94" s="7"/>
      <c r="AJP94" s="7"/>
      <c r="AJQ94" s="7"/>
      <c r="AJR94" s="7"/>
      <c r="AJS94" s="7"/>
      <c r="AJT94" s="7"/>
      <c r="AJU94" s="7"/>
      <c r="AJV94" s="7"/>
      <c r="AJW94" s="7"/>
      <c r="AJX94" s="7"/>
      <c r="AJY94" s="7"/>
      <c r="AJZ94" s="7"/>
      <c r="AKA94" s="7"/>
      <c r="AKB94" s="7"/>
      <c r="AKC94" s="7"/>
      <c r="AKD94" s="7"/>
      <c r="AKE94" s="7"/>
      <c r="AKF94" s="7"/>
      <c r="AKG94" s="7"/>
      <c r="AKH94" s="7"/>
      <c r="AKI94" s="7"/>
      <c r="AKJ94" s="7"/>
      <c r="AKK94" s="7"/>
      <c r="AKL94" s="7"/>
      <c r="AKM94" s="7"/>
      <c r="AKN94" s="7"/>
      <c r="AKO94" s="7"/>
      <c r="AKP94" s="7"/>
      <c r="AKQ94" s="7"/>
      <c r="AKR94" s="7"/>
      <c r="AKS94" s="7"/>
      <c r="AKT94" s="7"/>
      <c r="AKU94" s="7"/>
      <c r="AKV94" s="7"/>
      <c r="AKW94" s="7"/>
      <c r="AKX94" s="7"/>
      <c r="AKY94" s="7"/>
      <c r="AKZ94" s="7"/>
      <c r="ALA94" s="7"/>
      <c r="ALB94" s="7"/>
      <c r="ALC94" s="7"/>
      <c r="ALD94" s="7"/>
      <c r="ALE94" s="7"/>
      <c r="ALF94" s="7"/>
      <c r="ALG94" s="7"/>
      <c r="ALH94" s="7"/>
      <c r="ALI94" s="7"/>
      <c r="ALJ94" s="7"/>
      <c r="ALK94" s="7"/>
      <c r="ALL94" s="7"/>
      <c r="ALM94" s="7"/>
      <c r="ALN94" s="7"/>
      <c r="ALO94" s="7"/>
      <c r="ALP94" s="7"/>
      <c r="ALQ94" s="7"/>
      <c r="ALR94" s="7"/>
      <c r="ALS94" s="7"/>
      <c r="ALT94" s="7"/>
      <c r="ALU94" s="7"/>
      <c r="ALV94" s="7"/>
      <c r="ALW94" s="7"/>
      <c r="ALX94" s="7"/>
      <c r="ALY94" s="7"/>
      <c r="ALZ94" s="7"/>
      <c r="AMA94" s="7"/>
      <c r="AMB94" s="7"/>
      <c r="AMC94" s="7"/>
      <c r="AMD94" s="7"/>
    </row>
    <row r="95" spans="1:1018" x14ac:dyDescent="0.25">
      <c r="A95" s="1" t="s">
        <v>66</v>
      </c>
      <c r="B95" s="13" t="s">
        <v>20</v>
      </c>
      <c r="C95" s="10">
        <v>0.90600000000000003</v>
      </c>
      <c r="D95" s="10">
        <v>1.141</v>
      </c>
      <c r="E95" s="9" t="s">
        <v>264</v>
      </c>
      <c r="F95" s="10">
        <v>0.60399999999999998</v>
      </c>
      <c r="G95" s="21" t="s">
        <v>10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  <c r="GK95" s="7"/>
      <c r="GL95" s="7"/>
      <c r="GM95" s="7"/>
      <c r="GN95" s="7"/>
      <c r="GO95" s="7"/>
      <c r="GP95" s="7"/>
      <c r="GQ95" s="7"/>
      <c r="GR95" s="7"/>
      <c r="GS95" s="7"/>
      <c r="GT95" s="7"/>
      <c r="GU95" s="7"/>
      <c r="GV95" s="7"/>
      <c r="GW95" s="7"/>
      <c r="GX95" s="7"/>
      <c r="GY95" s="7"/>
      <c r="GZ95" s="7"/>
      <c r="HA95" s="7"/>
      <c r="HB95" s="7"/>
      <c r="HC95" s="7"/>
      <c r="HD95" s="7"/>
      <c r="HE95" s="7"/>
      <c r="HF95" s="7"/>
      <c r="HG95" s="7"/>
      <c r="HH95" s="7"/>
      <c r="HI95" s="7"/>
      <c r="HJ95" s="7"/>
      <c r="HK95" s="7"/>
      <c r="HL95" s="7"/>
      <c r="HM95" s="7"/>
      <c r="HN95" s="7"/>
      <c r="HO95" s="7"/>
      <c r="HP95" s="7"/>
      <c r="HQ95" s="7"/>
      <c r="HR95" s="7"/>
      <c r="HS95" s="7"/>
      <c r="HT95" s="7"/>
      <c r="HU95" s="7"/>
      <c r="HV95" s="7"/>
      <c r="HW95" s="7"/>
      <c r="HX95" s="7"/>
      <c r="HY95" s="7"/>
      <c r="HZ95" s="7"/>
      <c r="IA95" s="7"/>
      <c r="IB95" s="7"/>
      <c r="IC95" s="7"/>
      <c r="ID95" s="7"/>
      <c r="IE95" s="7"/>
      <c r="IF95" s="7"/>
      <c r="IG95" s="7"/>
      <c r="IH95" s="7"/>
      <c r="II95" s="7"/>
      <c r="IJ95" s="7"/>
      <c r="IK95" s="7"/>
      <c r="IL95" s="7"/>
      <c r="IM95" s="7"/>
      <c r="IN95" s="7"/>
      <c r="IO95" s="7"/>
      <c r="IP95" s="7"/>
      <c r="IQ95" s="7"/>
      <c r="IR95" s="7"/>
      <c r="IS95" s="7"/>
      <c r="IT95" s="7"/>
      <c r="IU95" s="7"/>
      <c r="IV95" s="7"/>
      <c r="IW95" s="7"/>
      <c r="IX95" s="7"/>
      <c r="IY95" s="7"/>
      <c r="IZ95" s="7"/>
      <c r="JA95" s="7"/>
      <c r="JB95" s="7"/>
      <c r="JC95" s="7"/>
      <c r="JD95" s="7"/>
      <c r="JE95" s="7"/>
      <c r="JF95" s="7"/>
      <c r="JG95" s="7"/>
      <c r="JH95" s="7"/>
      <c r="JI95" s="7"/>
      <c r="JJ95" s="7"/>
      <c r="JK95" s="7"/>
      <c r="JL95" s="7"/>
      <c r="JM95" s="7"/>
      <c r="JN95" s="7"/>
      <c r="JO95" s="7"/>
      <c r="JP95" s="7"/>
      <c r="JQ95" s="7"/>
      <c r="JR95" s="7"/>
      <c r="JS95" s="7"/>
      <c r="JT95" s="7"/>
      <c r="JU95" s="7"/>
      <c r="JV95" s="7"/>
      <c r="JW95" s="7"/>
      <c r="JX95" s="7"/>
      <c r="JY95" s="7"/>
      <c r="JZ95" s="7"/>
      <c r="KA95" s="7"/>
      <c r="KB95" s="7"/>
      <c r="KC95" s="7"/>
      <c r="KD95" s="7"/>
      <c r="KE95" s="7"/>
      <c r="KF95" s="7"/>
      <c r="KG95" s="7"/>
      <c r="KH95" s="7"/>
      <c r="KI95" s="7"/>
      <c r="KJ95" s="7"/>
      <c r="KK95" s="7"/>
      <c r="KL95" s="7"/>
      <c r="KM95" s="7"/>
      <c r="KN95" s="7"/>
      <c r="KO95" s="7"/>
      <c r="KP95" s="7"/>
      <c r="KQ95" s="7"/>
      <c r="KR95" s="7"/>
      <c r="KS95" s="7"/>
      <c r="KT95" s="7"/>
      <c r="KU95" s="7"/>
      <c r="KV95" s="7"/>
      <c r="KW95" s="7"/>
      <c r="KX95" s="7"/>
      <c r="KY95" s="7"/>
      <c r="KZ95" s="7"/>
      <c r="LA95" s="7"/>
      <c r="LB95" s="7"/>
      <c r="LC95" s="7"/>
      <c r="LD95" s="7"/>
      <c r="LE95" s="7"/>
      <c r="LF95" s="7"/>
      <c r="LG95" s="7"/>
      <c r="LH95" s="7"/>
      <c r="LI95" s="7"/>
      <c r="LJ95" s="7"/>
      <c r="LK95" s="7"/>
      <c r="LL95" s="7"/>
      <c r="LM95" s="7"/>
      <c r="LN95" s="7"/>
      <c r="LO95" s="7"/>
      <c r="LP95" s="7"/>
      <c r="LQ95" s="7"/>
      <c r="LR95" s="7"/>
      <c r="LS95" s="7"/>
      <c r="LT95" s="7"/>
      <c r="LU95" s="7"/>
      <c r="LV95" s="7"/>
      <c r="LW95" s="7"/>
      <c r="LX95" s="7"/>
      <c r="LY95" s="7"/>
      <c r="LZ95" s="7"/>
      <c r="MA95" s="7"/>
      <c r="MB95" s="7"/>
      <c r="MC95" s="7"/>
      <c r="MD95" s="7"/>
      <c r="ME95" s="7"/>
      <c r="MF95" s="7"/>
      <c r="MG95" s="7"/>
      <c r="MH95" s="7"/>
      <c r="MI95" s="7"/>
      <c r="MJ95" s="7"/>
      <c r="MK95" s="7"/>
      <c r="ML95" s="7"/>
      <c r="MM95" s="7"/>
      <c r="MN95" s="7"/>
      <c r="MO95" s="7"/>
      <c r="MP95" s="7"/>
      <c r="MQ95" s="7"/>
      <c r="MR95" s="7"/>
      <c r="MS95" s="7"/>
      <c r="MT95" s="7"/>
      <c r="MU95" s="7"/>
      <c r="MV95" s="7"/>
      <c r="MW95" s="7"/>
      <c r="MX95" s="7"/>
      <c r="MY95" s="7"/>
      <c r="MZ95" s="7"/>
      <c r="NA95" s="7"/>
      <c r="NB95" s="7"/>
      <c r="NC95" s="7"/>
      <c r="ND95" s="7"/>
      <c r="NE95" s="7"/>
      <c r="NF95" s="7"/>
      <c r="NG95" s="7"/>
      <c r="NH95" s="7"/>
      <c r="NI95" s="7"/>
      <c r="NJ95" s="7"/>
      <c r="NK95" s="7"/>
      <c r="NL95" s="7"/>
      <c r="NM95" s="7"/>
      <c r="NN95" s="7"/>
      <c r="NO95" s="7"/>
      <c r="NP95" s="7"/>
      <c r="NQ95" s="7"/>
      <c r="NR95" s="7"/>
      <c r="NS95" s="7"/>
      <c r="NT95" s="7"/>
      <c r="NU95" s="7"/>
      <c r="NV95" s="7"/>
      <c r="NW95" s="7"/>
      <c r="NX95" s="7"/>
      <c r="NY95" s="7"/>
      <c r="NZ95" s="7"/>
      <c r="OA95" s="7"/>
      <c r="OB95" s="7"/>
      <c r="OC95" s="7"/>
      <c r="OD95" s="7"/>
      <c r="OE95" s="7"/>
      <c r="OF95" s="7"/>
      <c r="OG95" s="7"/>
      <c r="OH95" s="7"/>
      <c r="OI95" s="7"/>
      <c r="OJ95" s="7"/>
      <c r="OK95" s="7"/>
      <c r="OL95" s="7"/>
      <c r="OM95" s="7"/>
      <c r="ON95" s="7"/>
      <c r="OO95" s="7"/>
      <c r="OP95" s="7"/>
      <c r="OQ95" s="7"/>
      <c r="OR95" s="7"/>
      <c r="OS95" s="7"/>
      <c r="OT95" s="7"/>
      <c r="OU95" s="7"/>
      <c r="OV95" s="7"/>
      <c r="OW95" s="7"/>
      <c r="OX95" s="7"/>
      <c r="OY95" s="7"/>
      <c r="OZ95" s="7"/>
      <c r="PA95" s="7"/>
      <c r="PB95" s="7"/>
      <c r="PC95" s="7"/>
      <c r="PD95" s="7"/>
      <c r="PE95" s="7"/>
      <c r="PF95" s="7"/>
      <c r="PG95" s="7"/>
      <c r="PH95" s="7"/>
      <c r="PI95" s="7"/>
      <c r="PJ95" s="7"/>
      <c r="PK95" s="7"/>
      <c r="PL95" s="7"/>
      <c r="PM95" s="7"/>
      <c r="PN95" s="7"/>
      <c r="PO95" s="7"/>
      <c r="PP95" s="7"/>
      <c r="PQ95" s="7"/>
      <c r="PR95" s="7"/>
      <c r="PS95" s="7"/>
      <c r="PT95" s="7"/>
      <c r="PU95" s="7"/>
      <c r="PV95" s="7"/>
      <c r="PW95" s="7"/>
      <c r="PX95" s="7"/>
      <c r="PY95" s="7"/>
      <c r="PZ95" s="7"/>
      <c r="QA95" s="7"/>
      <c r="QB95" s="7"/>
      <c r="QC95" s="7"/>
      <c r="QD95" s="7"/>
      <c r="QE95" s="7"/>
      <c r="QF95" s="7"/>
      <c r="QG95" s="7"/>
      <c r="QH95" s="7"/>
      <c r="QI95" s="7"/>
      <c r="QJ95" s="7"/>
      <c r="QK95" s="7"/>
      <c r="QL95" s="7"/>
      <c r="QM95" s="7"/>
      <c r="QN95" s="7"/>
      <c r="QO95" s="7"/>
      <c r="QP95" s="7"/>
      <c r="QQ95" s="7"/>
      <c r="QR95" s="7"/>
      <c r="QS95" s="7"/>
      <c r="QT95" s="7"/>
      <c r="QU95" s="7"/>
      <c r="QV95" s="7"/>
      <c r="QW95" s="7"/>
      <c r="QX95" s="7"/>
      <c r="QY95" s="7"/>
      <c r="QZ95" s="7"/>
      <c r="RA95" s="7"/>
      <c r="RB95" s="7"/>
      <c r="RC95" s="7"/>
      <c r="RD95" s="7"/>
      <c r="RE95" s="7"/>
      <c r="RF95" s="7"/>
      <c r="RG95" s="7"/>
      <c r="RH95" s="7"/>
      <c r="RI95" s="7"/>
      <c r="RJ95" s="7"/>
      <c r="RK95" s="7"/>
      <c r="RL95" s="7"/>
      <c r="RM95" s="7"/>
      <c r="RN95" s="7"/>
      <c r="RO95" s="7"/>
      <c r="RP95" s="7"/>
      <c r="RQ95" s="7"/>
      <c r="RR95" s="7"/>
      <c r="RS95" s="7"/>
      <c r="RT95" s="7"/>
      <c r="RU95" s="7"/>
      <c r="RV95" s="7"/>
      <c r="RW95" s="7"/>
      <c r="RX95" s="7"/>
      <c r="RY95" s="7"/>
      <c r="RZ95" s="7"/>
      <c r="SA95" s="7"/>
      <c r="SB95" s="7"/>
      <c r="SC95" s="7"/>
      <c r="SD95" s="7"/>
      <c r="SE95" s="7"/>
      <c r="SF95" s="7"/>
      <c r="SG95" s="7"/>
      <c r="SH95" s="7"/>
      <c r="SI95" s="7"/>
      <c r="SJ95" s="7"/>
      <c r="SK95" s="7"/>
      <c r="SL95" s="7"/>
      <c r="SM95" s="7"/>
      <c r="SN95" s="7"/>
      <c r="SO95" s="7"/>
      <c r="SP95" s="7"/>
      <c r="SQ95" s="7"/>
      <c r="SR95" s="7"/>
      <c r="SS95" s="7"/>
      <c r="ST95" s="7"/>
      <c r="SU95" s="7"/>
      <c r="SV95" s="7"/>
      <c r="SW95" s="7"/>
      <c r="SX95" s="7"/>
      <c r="SY95" s="7"/>
      <c r="SZ95" s="7"/>
      <c r="TA95" s="7"/>
      <c r="TB95" s="7"/>
      <c r="TC95" s="7"/>
      <c r="TD95" s="7"/>
      <c r="TE95" s="7"/>
      <c r="TF95" s="7"/>
      <c r="TG95" s="7"/>
      <c r="TH95" s="7"/>
      <c r="TI95" s="7"/>
      <c r="TJ95" s="7"/>
      <c r="TK95" s="7"/>
      <c r="TL95" s="7"/>
      <c r="TM95" s="7"/>
      <c r="TN95" s="7"/>
      <c r="TO95" s="7"/>
      <c r="TP95" s="7"/>
      <c r="TQ95" s="7"/>
      <c r="TR95" s="7"/>
      <c r="TS95" s="7"/>
      <c r="TT95" s="7"/>
      <c r="TU95" s="7"/>
      <c r="TV95" s="7"/>
      <c r="TW95" s="7"/>
      <c r="TX95" s="7"/>
      <c r="TY95" s="7"/>
      <c r="TZ95" s="7"/>
      <c r="UA95" s="7"/>
      <c r="UB95" s="7"/>
      <c r="UC95" s="7"/>
      <c r="UD95" s="7"/>
      <c r="UE95" s="7"/>
      <c r="UF95" s="7"/>
      <c r="UG95" s="7"/>
      <c r="UH95" s="7"/>
      <c r="UI95" s="7"/>
      <c r="UJ95" s="7"/>
      <c r="UK95" s="7"/>
      <c r="UL95" s="7"/>
      <c r="UM95" s="7"/>
      <c r="UN95" s="7"/>
      <c r="UO95" s="7"/>
      <c r="UP95" s="7"/>
      <c r="UQ95" s="7"/>
      <c r="UR95" s="7"/>
      <c r="US95" s="7"/>
      <c r="UT95" s="7"/>
      <c r="UU95" s="7"/>
      <c r="UV95" s="7"/>
      <c r="UW95" s="7"/>
      <c r="UX95" s="7"/>
      <c r="UY95" s="7"/>
      <c r="UZ95" s="7"/>
      <c r="VA95" s="7"/>
      <c r="VB95" s="7"/>
      <c r="VC95" s="7"/>
      <c r="VD95" s="7"/>
      <c r="VE95" s="7"/>
      <c r="VF95" s="7"/>
      <c r="VG95" s="7"/>
      <c r="VH95" s="7"/>
      <c r="VI95" s="7"/>
      <c r="VJ95" s="7"/>
      <c r="VK95" s="7"/>
      <c r="VL95" s="7"/>
      <c r="VM95" s="7"/>
      <c r="VN95" s="7"/>
      <c r="VO95" s="7"/>
      <c r="VP95" s="7"/>
      <c r="VQ95" s="7"/>
      <c r="VR95" s="7"/>
      <c r="VS95" s="7"/>
      <c r="VT95" s="7"/>
      <c r="VU95" s="7"/>
      <c r="VV95" s="7"/>
      <c r="VW95" s="7"/>
      <c r="VX95" s="7"/>
      <c r="VY95" s="7"/>
      <c r="VZ95" s="7"/>
      <c r="WA95" s="7"/>
      <c r="WB95" s="7"/>
      <c r="WC95" s="7"/>
      <c r="WD95" s="7"/>
      <c r="WE95" s="7"/>
      <c r="WF95" s="7"/>
      <c r="WG95" s="7"/>
      <c r="WH95" s="7"/>
      <c r="WI95" s="7"/>
      <c r="WJ95" s="7"/>
      <c r="WK95" s="7"/>
      <c r="WL95" s="7"/>
      <c r="WM95" s="7"/>
      <c r="WN95" s="7"/>
      <c r="WO95" s="7"/>
      <c r="WP95" s="7"/>
      <c r="WQ95" s="7"/>
      <c r="WR95" s="7"/>
      <c r="WS95" s="7"/>
      <c r="WT95" s="7"/>
      <c r="WU95" s="7"/>
      <c r="WV95" s="7"/>
      <c r="WW95" s="7"/>
      <c r="WX95" s="7"/>
      <c r="WY95" s="7"/>
      <c r="WZ95" s="7"/>
      <c r="XA95" s="7"/>
      <c r="XB95" s="7"/>
      <c r="XC95" s="7"/>
      <c r="XD95" s="7"/>
      <c r="XE95" s="7"/>
      <c r="XF95" s="7"/>
      <c r="XG95" s="7"/>
      <c r="XH95" s="7"/>
      <c r="XI95" s="7"/>
      <c r="XJ95" s="7"/>
      <c r="XK95" s="7"/>
      <c r="XL95" s="7"/>
      <c r="XM95" s="7"/>
      <c r="XN95" s="7"/>
      <c r="XO95" s="7"/>
      <c r="XP95" s="7"/>
      <c r="XQ95" s="7"/>
      <c r="XR95" s="7"/>
      <c r="XS95" s="7"/>
      <c r="XT95" s="7"/>
      <c r="XU95" s="7"/>
      <c r="XV95" s="7"/>
      <c r="XW95" s="7"/>
      <c r="XX95" s="7"/>
      <c r="XY95" s="7"/>
      <c r="XZ95" s="7"/>
      <c r="YA95" s="7"/>
      <c r="YB95" s="7"/>
      <c r="YC95" s="7"/>
      <c r="YD95" s="7"/>
      <c r="YE95" s="7"/>
      <c r="YF95" s="7"/>
      <c r="YG95" s="7"/>
      <c r="YH95" s="7"/>
      <c r="YI95" s="7"/>
      <c r="YJ95" s="7"/>
      <c r="YK95" s="7"/>
      <c r="YL95" s="7"/>
      <c r="YM95" s="7"/>
      <c r="YN95" s="7"/>
      <c r="YO95" s="7"/>
      <c r="YP95" s="7"/>
      <c r="YQ95" s="7"/>
      <c r="YR95" s="7"/>
      <c r="YS95" s="7"/>
      <c r="YT95" s="7"/>
      <c r="YU95" s="7"/>
      <c r="YV95" s="7"/>
      <c r="YW95" s="7"/>
      <c r="YX95" s="7"/>
      <c r="YY95" s="7"/>
      <c r="YZ95" s="7"/>
      <c r="ZA95" s="7"/>
      <c r="ZB95" s="7"/>
      <c r="ZC95" s="7"/>
      <c r="ZD95" s="7"/>
      <c r="ZE95" s="7"/>
      <c r="ZF95" s="7"/>
      <c r="ZG95" s="7"/>
      <c r="ZH95" s="7"/>
      <c r="ZI95" s="7"/>
      <c r="ZJ95" s="7"/>
      <c r="ZK95" s="7"/>
      <c r="ZL95" s="7"/>
      <c r="ZM95" s="7"/>
      <c r="ZN95" s="7"/>
      <c r="ZO95" s="7"/>
      <c r="ZP95" s="7"/>
      <c r="ZQ95" s="7"/>
      <c r="ZR95" s="7"/>
      <c r="ZS95" s="7"/>
      <c r="ZT95" s="7"/>
      <c r="ZU95" s="7"/>
      <c r="ZV95" s="7"/>
      <c r="ZW95" s="7"/>
      <c r="ZX95" s="7"/>
      <c r="ZY95" s="7"/>
      <c r="ZZ95" s="7"/>
      <c r="AAA95" s="7"/>
      <c r="AAB95" s="7"/>
      <c r="AAC95" s="7"/>
      <c r="AAD95" s="7"/>
      <c r="AAE95" s="7"/>
      <c r="AAF95" s="7"/>
      <c r="AAG95" s="7"/>
      <c r="AAH95" s="7"/>
      <c r="AAI95" s="7"/>
      <c r="AAJ95" s="7"/>
      <c r="AAK95" s="7"/>
      <c r="AAL95" s="7"/>
      <c r="AAM95" s="7"/>
      <c r="AAN95" s="7"/>
      <c r="AAO95" s="7"/>
      <c r="AAP95" s="7"/>
      <c r="AAQ95" s="7"/>
      <c r="AAR95" s="7"/>
      <c r="AAS95" s="7"/>
      <c r="AAT95" s="7"/>
      <c r="AAU95" s="7"/>
      <c r="AAV95" s="7"/>
      <c r="AAW95" s="7"/>
      <c r="AAX95" s="7"/>
      <c r="AAY95" s="7"/>
      <c r="AAZ95" s="7"/>
      <c r="ABA95" s="7"/>
      <c r="ABB95" s="7"/>
      <c r="ABC95" s="7"/>
      <c r="ABD95" s="7"/>
      <c r="ABE95" s="7"/>
      <c r="ABF95" s="7"/>
      <c r="ABG95" s="7"/>
      <c r="ABH95" s="7"/>
      <c r="ABI95" s="7"/>
      <c r="ABJ95" s="7"/>
      <c r="ABK95" s="7"/>
      <c r="ABL95" s="7"/>
      <c r="ABM95" s="7"/>
      <c r="ABN95" s="7"/>
      <c r="ABO95" s="7"/>
      <c r="ABP95" s="7"/>
      <c r="ABQ95" s="7"/>
      <c r="ABR95" s="7"/>
      <c r="ABS95" s="7"/>
      <c r="ABT95" s="7"/>
      <c r="ABU95" s="7"/>
      <c r="ABV95" s="7"/>
      <c r="ABW95" s="7"/>
      <c r="ABX95" s="7"/>
      <c r="ABY95" s="7"/>
      <c r="ABZ95" s="7"/>
      <c r="ACA95" s="7"/>
      <c r="ACB95" s="7"/>
      <c r="ACC95" s="7"/>
      <c r="ACD95" s="7"/>
      <c r="ACE95" s="7"/>
      <c r="ACF95" s="7"/>
      <c r="ACG95" s="7"/>
      <c r="ACH95" s="7"/>
      <c r="ACI95" s="7"/>
      <c r="ACJ95" s="7"/>
      <c r="ACK95" s="7"/>
      <c r="ACL95" s="7"/>
      <c r="ACM95" s="7"/>
      <c r="ACN95" s="7"/>
      <c r="ACO95" s="7"/>
      <c r="ACP95" s="7"/>
      <c r="ACQ95" s="7"/>
      <c r="ACR95" s="7"/>
      <c r="ACS95" s="7"/>
      <c r="ACT95" s="7"/>
      <c r="ACU95" s="7"/>
      <c r="ACV95" s="7"/>
      <c r="ACW95" s="7"/>
      <c r="ACX95" s="7"/>
      <c r="ACY95" s="7"/>
      <c r="ACZ95" s="7"/>
      <c r="ADA95" s="7"/>
      <c r="ADB95" s="7"/>
      <c r="ADC95" s="7"/>
      <c r="ADD95" s="7"/>
      <c r="ADE95" s="7"/>
      <c r="ADF95" s="7"/>
      <c r="ADG95" s="7"/>
      <c r="ADH95" s="7"/>
      <c r="ADI95" s="7"/>
      <c r="ADJ95" s="7"/>
      <c r="ADK95" s="7"/>
      <c r="ADL95" s="7"/>
      <c r="ADM95" s="7"/>
      <c r="ADN95" s="7"/>
      <c r="ADO95" s="7"/>
      <c r="ADP95" s="7"/>
      <c r="ADQ95" s="7"/>
      <c r="ADR95" s="7"/>
      <c r="ADS95" s="7"/>
      <c r="ADT95" s="7"/>
      <c r="ADU95" s="7"/>
      <c r="ADV95" s="7"/>
      <c r="ADW95" s="7"/>
      <c r="ADX95" s="7"/>
      <c r="ADY95" s="7"/>
      <c r="ADZ95" s="7"/>
      <c r="AEA95" s="7"/>
      <c r="AEB95" s="7"/>
      <c r="AEC95" s="7"/>
      <c r="AED95" s="7"/>
      <c r="AEE95" s="7"/>
      <c r="AEF95" s="7"/>
      <c r="AEG95" s="7"/>
      <c r="AEH95" s="7"/>
      <c r="AEI95" s="7"/>
      <c r="AEJ95" s="7"/>
      <c r="AEK95" s="7"/>
      <c r="AEL95" s="7"/>
      <c r="AEM95" s="7"/>
      <c r="AEN95" s="7"/>
      <c r="AEO95" s="7"/>
      <c r="AEP95" s="7"/>
      <c r="AEQ95" s="7"/>
      <c r="AER95" s="7"/>
      <c r="AES95" s="7"/>
      <c r="AET95" s="7"/>
      <c r="AEU95" s="7"/>
      <c r="AEV95" s="7"/>
      <c r="AEW95" s="7"/>
      <c r="AEX95" s="7"/>
      <c r="AEY95" s="7"/>
      <c r="AEZ95" s="7"/>
      <c r="AFA95" s="7"/>
      <c r="AFB95" s="7"/>
      <c r="AFC95" s="7"/>
      <c r="AFD95" s="7"/>
      <c r="AFE95" s="7"/>
      <c r="AFF95" s="7"/>
      <c r="AFG95" s="7"/>
      <c r="AFH95" s="7"/>
      <c r="AFI95" s="7"/>
      <c r="AFJ95" s="7"/>
      <c r="AFK95" s="7"/>
      <c r="AFL95" s="7"/>
      <c r="AFM95" s="7"/>
      <c r="AFN95" s="7"/>
      <c r="AFO95" s="7"/>
      <c r="AFP95" s="7"/>
      <c r="AFQ95" s="7"/>
      <c r="AFR95" s="7"/>
      <c r="AFS95" s="7"/>
      <c r="AFT95" s="7"/>
      <c r="AFU95" s="7"/>
      <c r="AFV95" s="7"/>
      <c r="AFW95" s="7"/>
      <c r="AFX95" s="7"/>
      <c r="AFY95" s="7"/>
      <c r="AFZ95" s="7"/>
      <c r="AGA95" s="7"/>
      <c r="AGB95" s="7"/>
      <c r="AGC95" s="7"/>
      <c r="AGD95" s="7"/>
      <c r="AGE95" s="7"/>
      <c r="AGF95" s="7"/>
      <c r="AGG95" s="7"/>
      <c r="AGH95" s="7"/>
      <c r="AGI95" s="7"/>
      <c r="AGJ95" s="7"/>
      <c r="AGK95" s="7"/>
      <c r="AGL95" s="7"/>
      <c r="AGM95" s="7"/>
      <c r="AGN95" s="7"/>
      <c r="AGO95" s="7"/>
      <c r="AGP95" s="7"/>
      <c r="AGQ95" s="7"/>
      <c r="AGR95" s="7"/>
      <c r="AGS95" s="7"/>
      <c r="AGT95" s="7"/>
      <c r="AGU95" s="7"/>
      <c r="AGV95" s="7"/>
      <c r="AGW95" s="7"/>
      <c r="AGX95" s="7"/>
      <c r="AGY95" s="7"/>
      <c r="AGZ95" s="7"/>
      <c r="AHA95" s="7"/>
      <c r="AHB95" s="7"/>
      <c r="AHC95" s="7"/>
      <c r="AHD95" s="7"/>
      <c r="AHE95" s="7"/>
      <c r="AHF95" s="7"/>
      <c r="AHG95" s="7"/>
      <c r="AHH95" s="7"/>
      <c r="AHI95" s="7"/>
      <c r="AHJ95" s="7"/>
      <c r="AHK95" s="7"/>
      <c r="AHL95" s="7"/>
      <c r="AHM95" s="7"/>
      <c r="AHN95" s="7"/>
      <c r="AHO95" s="7"/>
      <c r="AHP95" s="7"/>
      <c r="AHQ95" s="7"/>
      <c r="AHR95" s="7"/>
      <c r="AHS95" s="7"/>
      <c r="AHT95" s="7"/>
      <c r="AHU95" s="7"/>
      <c r="AHV95" s="7"/>
      <c r="AHW95" s="7"/>
      <c r="AHX95" s="7"/>
      <c r="AHY95" s="7"/>
      <c r="AHZ95" s="7"/>
      <c r="AIA95" s="7"/>
      <c r="AIB95" s="7"/>
      <c r="AIC95" s="7"/>
      <c r="AID95" s="7"/>
      <c r="AIE95" s="7"/>
      <c r="AIF95" s="7"/>
      <c r="AIG95" s="7"/>
      <c r="AIH95" s="7"/>
      <c r="AII95" s="7"/>
      <c r="AIJ95" s="7"/>
      <c r="AIK95" s="7"/>
      <c r="AIL95" s="7"/>
      <c r="AIM95" s="7"/>
      <c r="AIN95" s="7"/>
      <c r="AIO95" s="7"/>
      <c r="AIP95" s="7"/>
      <c r="AIQ95" s="7"/>
      <c r="AIR95" s="7"/>
      <c r="AIS95" s="7"/>
      <c r="AIT95" s="7"/>
      <c r="AIU95" s="7"/>
      <c r="AIV95" s="7"/>
      <c r="AIW95" s="7"/>
      <c r="AIX95" s="7"/>
      <c r="AIY95" s="7"/>
      <c r="AIZ95" s="7"/>
      <c r="AJA95" s="7"/>
      <c r="AJB95" s="7"/>
      <c r="AJC95" s="7"/>
      <c r="AJD95" s="7"/>
      <c r="AJE95" s="7"/>
      <c r="AJF95" s="7"/>
      <c r="AJG95" s="7"/>
      <c r="AJH95" s="7"/>
      <c r="AJI95" s="7"/>
      <c r="AJJ95" s="7"/>
      <c r="AJK95" s="7"/>
      <c r="AJL95" s="7"/>
      <c r="AJM95" s="7"/>
      <c r="AJN95" s="7"/>
      <c r="AJO95" s="7"/>
      <c r="AJP95" s="7"/>
      <c r="AJQ95" s="7"/>
      <c r="AJR95" s="7"/>
      <c r="AJS95" s="7"/>
      <c r="AJT95" s="7"/>
      <c r="AJU95" s="7"/>
      <c r="AJV95" s="7"/>
      <c r="AJW95" s="7"/>
      <c r="AJX95" s="7"/>
      <c r="AJY95" s="7"/>
      <c r="AJZ95" s="7"/>
      <c r="AKA95" s="7"/>
      <c r="AKB95" s="7"/>
      <c r="AKC95" s="7"/>
      <c r="AKD95" s="7"/>
      <c r="AKE95" s="7"/>
      <c r="AKF95" s="7"/>
      <c r="AKG95" s="7"/>
      <c r="AKH95" s="7"/>
      <c r="AKI95" s="7"/>
      <c r="AKJ95" s="7"/>
      <c r="AKK95" s="7"/>
      <c r="AKL95" s="7"/>
      <c r="AKM95" s="7"/>
      <c r="AKN95" s="7"/>
      <c r="AKO95" s="7"/>
      <c r="AKP95" s="7"/>
      <c r="AKQ95" s="7"/>
      <c r="AKR95" s="7"/>
      <c r="AKS95" s="7"/>
      <c r="AKT95" s="7"/>
      <c r="AKU95" s="7"/>
      <c r="AKV95" s="7"/>
      <c r="AKW95" s="7"/>
      <c r="AKX95" s="7"/>
      <c r="AKY95" s="7"/>
      <c r="AKZ95" s="7"/>
      <c r="ALA95" s="7"/>
      <c r="ALB95" s="7"/>
      <c r="ALC95" s="7"/>
      <c r="ALD95" s="7"/>
      <c r="ALE95" s="7"/>
      <c r="ALF95" s="7"/>
      <c r="ALG95" s="7"/>
      <c r="ALH95" s="7"/>
      <c r="ALI95" s="7"/>
      <c r="ALJ95" s="7"/>
      <c r="ALK95" s="7"/>
      <c r="ALL95" s="7"/>
      <c r="ALM95" s="7"/>
      <c r="ALN95" s="7"/>
      <c r="ALO95" s="7"/>
      <c r="ALP95" s="7"/>
      <c r="ALQ95" s="7"/>
      <c r="ALR95" s="7"/>
      <c r="ALS95" s="7"/>
      <c r="ALT95" s="7"/>
      <c r="ALU95" s="7"/>
      <c r="ALV95" s="7"/>
      <c r="ALW95" s="7"/>
      <c r="ALX95" s="7"/>
      <c r="ALY95" s="7"/>
      <c r="ALZ95" s="7"/>
      <c r="AMA95" s="7"/>
      <c r="AMB95" s="7"/>
      <c r="AMC95" s="7"/>
      <c r="AMD95" s="7"/>
    </row>
    <row r="96" spans="1:1018" x14ac:dyDescent="0.25">
      <c r="A96" s="1" t="s">
        <v>66</v>
      </c>
      <c r="B96" s="13" t="s">
        <v>20</v>
      </c>
      <c r="C96" s="10">
        <v>0.91700000000000004</v>
      </c>
      <c r="D96" s="10">
        <v>1.1499999999999999</v>
      </c>
      <c r="E96" s="9" t="s">
        <v>265</v>
      </c>
      <c r="F96" s="10">
        <v>0.60399999999999998</v>
      </c>
      <c r="G96" s="21" t="s">
        <v>10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  <c r="GK96" s="7"/>
      <c r="GL96" s="7"/>
      <c r="GM96" s="7"/>
      <c r="GN96" s="7"/>
      <c r="GO96" s="7"/>
      <c r="GP96" s="7"/>
      <c r="GQ96" s="7"/>
      <c r="GR96" s="7"/>
      <c r="GS96" s="7"/>
      <c r="GT96" s="7"/>
      <c r="GU96" s="7"/>
      <c r="GV96" s="7"/>
      <c r="GW96" s="7"/>
      <c r="GX96" s="7"/>
      <c r="GY96" s="7"/>
      <c r="GZ96" s="7"/>
      <c r="HA96" s="7"/>
      <c r="HB96" s="7"/>
      <c r="HC96" s="7"/>
      <c r="HD96" s="7"/>
      <c r="HE96" s="7"/>
      <c r="HF96" s="7"/>
      <c r="HG96" s="7"/>
      <c r="HH96" s="7"/>
      <c r="HI96" s="7"/>
      <c r="HJ96" s="7"/>
      <c r="HK96" s="7"/>
      <c r="HL96" s="7"/>
      <c r="HM96" s="7"/>
      <c r="HN96" s="7"/>
      <c r="HO96" s="7"/>
      <c r="HP96" s="7"/>
      <c r="HQ96" s="7"/>
      <c r="HR96" s="7"/>
      <c r="HS96" s="7"/>
      <c r="HT96" s="7"/>
      <c r="HU96" s="7"/>
      <c r="HV96" s="7"/>
      <c r="HW96" s="7"/>
      <c r="HX96" s="7"/>
      <c r="HY96" s="7"/>
      <c r="HZ96" s="7"/>
      <c r="IA96" s="7"/>
      <c r="IB96" s="7"/>
      <c r="IC96" s="7"/>
      <c r="ID96" s="7"/>
      <c r="IE96" s="7"/>
      <c r="IF96" s="7"/>
      <c r="IG96" s="7"/>
      <c r="IH96" s="7"/>
      <c r="II96" s="7"/>
      <c r="IJ96" s="7"/>
      <c r="IK96" s="7"/>
      <c r="IL96" s="7"/>
      <c r="IM96" s="7"/>
      <c r="IN96" s="7"/>
      <c r="IO96" s="7"/>
      <c r="IP96" s="7"/>
      <c r="IQ96" s="7"/>
      <c r="IR96" s="7"/>
      <c r="IS96" s="7"/>
      <c r="IT96" s="7"/>
      <c r="IU96" s="7"/>
      <c r="IV96" s="7"/>
      <c r="IW96" s="7"/>
      <c r="IX96" s="7"/>
      <c r="IY96" s="7"/>
      <c r="IZ96" s="7"/>
      <c r="JA96" s="7"/>
      <c r="JB96" s="7"/>
      <c r="JC96" s="7"/>
      <c r="JD96" s="7"/>
      <c r="JE96" s="7"/>
      <c r="JF96" s="7"/>
      <c r="JG96" s="7"/>
      <c r="JH96" s="7"/>
      <c r="JI96" s="7"/>
      <c r="JJ96" s="7"/>
      <c r="JK96" s="7"/>
      <c r="JL96" s="7"/>
      <c r="JM96" s="7"/>
      <c r="JN96" s="7"/>
      <c r="JO96" s="7"/>
      <c r="JP96" s="7"/>
      <c r="JQ96" s="7"/>
      <c r="JR96" s="7"/>
      <c r="JS96" s="7"/>
      <c r="JT96" s="7"/>
      <c r="JU96" s="7"/>
      <c r="JV96" s="7"/>
      <c r="JW96" s="7"/>
      <c r="JX96" s="7"/>
      <c r="JY96" s="7"/>
      <c r="JZ96" s="7"/>
      <c r="KA96" s="7"/>
      <c r="KB96" s="7"/>
      <c r="KC96" s="7"/>
      <c r="KD96" s="7"/>
      <c r="KE96" s="7"/>
      <c r="KF96" s="7"/>
      <c r="KG96" s="7"/>
      <c r="KH96" s="7"/>
      <c r="KI96" s="7"/>
      <c r="KJ96" s="7"/>
      <c r="KK96" s="7"/>
      <c r="KL96" s="7"/>
      <c r="KM96" s="7"/>
      <c r="KN96" s="7"/>
      <c r="KO96" s="7"/>
      <c r="KP96" s="7"/>
      <c r="KQ96" s="7"/>
      <c r="KR96" s="7"/>
      <c r="KS96" s="7"/>
      <c r="KT96" s="7"/>
      <c r="KU96" s="7"/>
      <c r="KV96" s="7"/>
      <c r="KW96" s="7"/>
      <c r="KX96" s="7"/>
      <c r="KY96" s="7"/>
      <c r="KZ96" s="7"/>
      <c r="LA96" s="7"/>
      <c r="LB96" s="7"/>
      <c r="LC96" s="7"/>
      <c r="LD96" s="7"/>
      <c r="LE96" s="7"/>
      <c r="LF96" s="7"/>
      <c r="LG96" s="7"/>
      <c r="LH96" s="7"/>
      <c r="LI96" s="7"/>
      <c r="LJ96" s="7"/>
      <c r="LK96" s="7"/>
      <c r="LL96" s="7"/>
      <c r="LM96" s="7"/>
      <c r="LN96" s="7"/>
      <c r="LO96" s="7"/>
      <c r="LP96" s="7"/>
      <c r="LQ96" s="7"/>
      <c r="LR96" s="7"/>
      <c r="LS96" s="7"/>
      <c r="LT96" s="7"/>
      <c r="LU96" s="7"/>
      <c r="LV96" s="7"/>
      <c r="LW96" s="7"/>
      <c r="LX96" s="7"/>
      <c r="LY96" s="7"/>
      <c r="LZ96" s="7"/>
      <c r="MA96" s="7"/>
      <c r="MB96" s="7"/>
      <c r="MC96" s="7"/>
      <c r="MD96" s="7"/>
      <c r="ME96" s="7"/>
      <c r="MF96" s="7"/>
      <c r="MG96" s="7"/>
      <c r="MH96" s="7"/>
      <c r="MI96" s="7"/>
      <c r="MJ96" s="7"/>
      <c r="MK96" s="7"/>
      <c r="ML96" s="7"/>
      <c r="MM96" s="7"/>
      <c r="MN96" s="7"/>
      <c r="MO96" s="7"/>
      <c r="MP96" s="7"/>
      <c r="MQ96" s="7"/>
      <c r="MR96" s="7"/>
      <c r="MS96" s="7"/>
      <c r="MT96" s="7"/>
      <c r="MU96" s="7"/>
      <c r="MV96" s="7"/>
      <c r="MW96" s="7"/>
      <c r="MX96" s="7"/>
      <c r="MY96" s="7"/>
      <c r="MZ96" s="7"/>
      <c r="NA96" s="7"/>
      <c r="NB96" s="7"/>
      <c r="NC96" s="7"/>
      <c r="ND96" s="7"/>
      <c r="NE96" s="7"/>
      <c r="NF96" s="7"/>
      <c r="NG96" s="7"/>
      <c r="NH96" s="7"/>
      <c r="NI96" s="7"/>
      <c r="NJ96" s="7"/>
      <c r="NK96" s="7"/>
      <c r="NL96" s="7"/>
      <c r="NM96" s="7"/>
      <c r="NN96" s="7"/>
      <c r="NO96" s="7"/>
      <c r="NP96" s="7"/>
      <c r="NQ96" s="7"/>
      <c r="NR96" s="7"/>
      <c r="NS96" s="7"/>
      <c r="NT96" s="7"/>
      <c r="NU96" s="7"/>
      <c r="NV96" s="7"/>
      <c r="NW96" s="7"/>
      <c r="NX96" s="7"/>
      <c r="NY96" s="7"/>
      <c r="NZ96" s="7"/>
      <c r="OA96" s="7"/>
      <c r="OB96" s="7"/>
      <c r="OC96" s="7"/>
      <c r="OD96" s="7"/>
      <c r="OE96" s="7"/>
      <c r="OF96" s="7"/>
      <c r="OG96" s="7"/>
      <c r="OH96" s="7"/>
      <c r="OI96" s="7"/>
      <c r="OJ96" s="7"/>
      <c r="OK96" s="7"/>
      <c r="OL96" s="7"/>
      <c r="OM96" s="7"/>
      <c r="ON96" s="7"/>
      <c r="OO96" s="7"/>
      <c r="OP96" s="7"/>
      <c r="OQ96" s="7"/>
      <c r="OR96" s="7"/>
      <c r="OS96" s="7"/>
      <c r="OT96" s="7"/>
      <c r="OU96" s="7"/>
      <c r="OV96" s="7"/>
      <c r="OW96" s="7"/>
      <c r="OX96" s="7"/>
      <c r="OY96" s="7"/>
      <c r="OZ96" s="7"/>
      <c r="PA96" s="7"/>
      <c r="PB96" s="7"/>
      <c r="PC96" s="7"/>
      <c r="PD96" s="7"/>
      <c r="PE96" s="7"/>
      <c r="PF96" s="7"/>
      <c r="PG96" s="7"/>
      <c r="PH96" s="7"/>
      <c r="PI96" s="7"/>
      <c r="PJ96" s="7"/>
      <c r="PK96" s="7"/>
      <c r="PL96" s="7"/>
      <c r="PM96" s="7"/>
      <c r="PN96" s="7"/>
      <c r="PO96" s="7"/>
      <c r="PP96" s="7"/>
      <c r="PQ96" s="7"/>
      <c r="PR96" s="7"/>
      <c r="PS96" s="7"/>
      <c r="PT96" s="7"/>
      <c r="PU96" s="7"/>
      <c r="PV96" s="7"/>
      <c r="PW96" s="7"/>
      <c r="PX96" s="7"/>
      <c r="PY96" s="7"/>
      <c r="PZ96" s="7"/>
      <c r="QA96" s="7"/>
      <c r="QB96" s="7"/>
      <c r="QC96" s="7"/>
      <c r="QD96" s="7"/>
      <c r="QE96" s="7"/>
      <c r="QF96" s="7"/>
      <c r="QG96" s="7"/>
      <c r="QH96" s="7"/>
      <c r="QI96" s="7"/>
      <c r="QJ96" s="7"/>
      <c r="QK96" s="7"/>
      <c r="QL96" s="7"/>
      <c r="QM96" s="7"/>
      <c r="QN96" s="7"/>
      <c r="QO96" s="7"/>
      <c r="QP96" s="7"/>
      <c r="QQ96" s="7"/>
      <c r="QR96" s="7"/>
      <c r="QS96" s="7"/>
      <c r="QT96" s="7"/>
      <c r="QU96" s="7"/>
      <c r="QV96" s="7"/>
      <c r="QW96" s="7"/>
      <c r="QX96" s="7"/>
      <c r="QY96" s="7"/>
      <c r="QZ96" s="7"/>
      <c r="RA96" s="7"/>
      <c r="RB96" s="7"/>
      <c r="RC96" s="7"/>
      <c r="RD96" s="7"/>
      <c r="RE96" s="7"/>
      <c r="RF96" s="7"/>
      <c r="RG96" s="7"/>
      <c r="RH96" s="7"/>
      <c r="RI96" s="7"/>
      <c r="RJ96" s="7"/>
      <c r="RK96" s="7"/>
      <c r="RL96" s="7"/>
      <c r="RM96" s="7"/>
      <c r="RN96" s="7"/>
      <c r="RO96" s="7"/>
      <c r="RP96" s="7"/>
      <c r="RQ96" s="7"/>
      <c r="RR96" s="7"/>
      <c r="RS96" s="7"/>
      <c r="RT96" s="7"/>
      <c r="RU96" s="7"/>
      <c r="RV96" s="7"/>
      <c r="RW96" s="7"/>
      <c r="RX96" s="7"/>
      <c r="RY96" s="7"/>
      <c r="RZ96" s="7"/>
      <c r="SA96" s="7"/>
      <c r="SB96" s="7"/>
      <c r="SC96" s="7"/>
      <c r="SD96" s="7"/>
      <c r="SE96" s="7"/>
      <c r="SF96" s="7"/>
      <c r="SG96" s="7"/>
      <c r="SH96" s="7"/>
      <c r="SI96" s="7"/>
      <c r="SJ96" s="7"/>
      <c r="SK96" s="7"/>
      <c r="SL96" s="7"/>
      <c r="SM96" s="7"/>
      <c r="SN96" s="7"/>
      <c r="SO96" s="7"/>
      <c r="SP96" s="7"/>
      <c r="SQ96" s="7"/>
      <c r="SR96" s="7"/>
      <c r="SS96" s="7"/>
      <c r="ST96" s="7"/>
      <c r="SU96" s="7"/>
      <c r="SV96" s="7"/>
      <c r="SW96" s="7"/>
      <c r="SX96" s="7"/>
      <c r="SY96" s="7"/>
      <c r="SZ96" s="7"/>
      <c r="TA96" s="7"/>
      <c r="TB96" s="7"/>
      <c r="TC96" s="7"/>
      <c r="TD96" s="7"/>
      <c r="TE96" s="7"/>
      <c r="TF96" s="7"/>
      <c r="TG96" s="7"/>
      <c r="TH96" s="7"/>
      <c r="TI96" s="7"/>
      <c r="TJ96" s="7"/>
      <c r="TK96" s="7"/>
      <c r="TL96" s="7"/>
      <c r="TM96" s="7"/>
      <c r="TN96" s="7"/>
      <c r="TO96" s="7"/>
      <c r="TP96" s="7"/>
      <c r="TQ96" s="7"/>
      <c r="TR96" s="7"/>
      <c r="TS96" s="7"/>
      <c r="TT96" s="7"/>
      <c r="TU96" s="7"/>
      <c r="TV96" s="7"/>
      <c r="TW96" s="7"/>
      <c r="TX96" s="7"/>
      <c r="TY96" s="7"/>
      <c r="TZ96" s="7"/>
      <c r="UA96" s="7"/>
      <c r="UB96" s="7"/>
      <c r="UC96" s="7"/>
      <c r="UD96" s="7"/>
      <c r="UE96" s="7"/>
      <c r="UF96" s="7"/>
      <c r="UG96" s="7"/>
      <c r="UH96" s="7"/>
      <c r="UI96" s="7"/>
      <c r="UJ96" s="7"/>
      <c r="UK96" s="7"/>
      <c r="UL96" s="7"/>
      <c r="UM96" s="7"/>
      <c r="UN96" s="7"/>
      <c r="UO96" s="7"/>
      <c r="UP96" s="7"/>
      <c r="UQ96" s="7"/>
      <c r="UR96" s="7"/>
      <c r="US96" s="7"/>
      <c r="UT96" s="7"/>
      <c r="UU96" s="7"/>
      <c r="UV96" s="7"/>
      <c r="UW96" s="7"/>
      <c r="UX96" s="7"/>
      <c r="UY96" s="7"/>
      <c r="UZ96" s="7"/>
      <c r="VA96" s="7"/>
      <c r="VB96" s="7"/>
      <c r="VC96" s="7"/>
      <c r="VD96" s="7"/>
      <c r="VE96" s="7"/>
      <c r="VF96" s="7"/>
      <c r="VG96" s="7"/>
      <c r="VH96" s="7"/>
      <c r="VI96" s="7"/>
      <c r="VJ96" s="7"/>
      <c r="VK96" s="7"/>
      <c r="VL96" s="7"/>
      <c r="VM96" s="7"/>
      <c r="VN96" s="7"/>
      <c r="VO96" s="7"/>
      <c r="VP96" s="7"/>
      <c r="VQ96" s="7"/>
      <c r="VR96" s="7"/>
      <c r="VS96" s="7"/>
      <c r="VT96" s="7"/>
      <c r="VU96" s="7"/>
      <c r="VV96" s="7"/>
      <c r="VW96" s="7"/>
      <c r="VX96" s="7"/>
      <c r="VY96" s="7"/>
      <c r="VZ96" s="7"/>
      <c r="WA96" s="7"/>
      <c r="WB96" s="7"/>
      <c r="WC96" s="7"/>
      <c r="WD96" s="7"/>
      <c r="WE96" s="7"/>
      <c r="WF96" s="7"/>
      <c r="WG96" s="7"/>
      <c r="WH96" s="7"/>
      <c r="WI96" s="7"/>
      <c r="WJ96" s="7"/>
      <c r="WK96" s="7"/>
      <c r="WL96" s="7"/>
      <c r="WM96" s="7"/>
      <c r="WN96" s="7"/>
      <c r="WO96" s="7"/>
      <c r="WP96" s="7"/>
      <c r="WQ96" s="7"/>
      <c r="WR96" s="7"/>
      <c r="WS96" s="7"/>
      <c r="WT96" s="7"/>
      <c r="WU96" s="7"/>
      <c r="WV96" s="7"/>
      <c r="WW96" s="7"/>
      <c r="WX96" s="7"/>
      <c r="WY96" s="7"/>
      <c r="WZ96" s="7"/>
      <c r="XA96" s="7"/>
      <c r="XB96" s="7"/>
      <c r="XC96" s="7"/>
      <c r="XD96" s="7"/>
      <c r="XE96" s="7"/>
      <c r="XF96" s="7"/>
      <c r="XG96" s="7"/>
      <c r="XH96" s="7"/>
      <c r="XI96" s="7"/>
      <c r="XJ96" s="7"/>
      <c r="XK96" s="7"/>
      <c r="XL96" s="7"/>
      <c r="XM96" s="7"/>
      <c r="XN96" s="7"/>
      <c r="XO96" s="7"/>
      <c r="XP96" s="7"/>
      <c r="XQ96" s="7"/>
      <c r="XR96" s="7"/>
      <c r="XS96" s="7"/>
      <c r="XT96" s="7"/>
      <c r="XU96" s="7"/>
      <c r="XV96" s="7"/>
      <c r="XW96" s="7"/>
      <c r="XX96" s="7"/>
      <c r="XY96" s="7"/>
      <c r="XZ96" s="7"/>
      <c r="YA96" s="7"/>
      <c r="YB96" s="7"/>
      <c r="YC96" s="7"/>
      <c r="YD96" s="7"/>
      <c r="YE96" s="7"/>
      <c r="YF96" s="7"/>
      <c r="YG96" s="7"/>
      <c r="YH96" s="7"/>
      <c r="YI96" s="7"/>
      <c r="YJ96" s="7"/>
      <c r="YK96" s="7"/>
      <c r="YL96" s="7"/>
      <c r="YM96" s="7"/>
      <c r="YN96" s="7"/>
      <c r="YO96" s="7"/>
      <c r="YP96" s="7"/>
      <c r="YQ96" s="7"/>
      <c r="YR96" s="7"/>
      <c r="YS96" s="7"/>
      <c r="YT96" s="7"/>
      <c r="YU96" s="7"/>
      <c r="YV96" s="7"/>
      <c r="YW96" s="7"/>
      <c r="YX96" s="7"/>
      <c r="YY96" s="7"/>
      <c r="YZ96" s="7"/>
      <c r="ZA96" s="7"/>
      <c r="ZB96" s="7"/>
      <c r="ZC96" s="7"/>
      <c r="ZD96" s="7"/>
      <c r="ZE96" s="7"/>
      <c r="ZF96" s="7"/>
      <c r="ZG96" s="7"/>
      <c r="ZH96" s="7"/>
      <c r="ZI96" s="7"/>
      <c r="ZJ96" s="7"/>
      <c r="ZK96" s="7"/>
      <c r="ZL96" s="7"/>
      <c r="ZM96" s="7"/>
      <c r="ZN96" s="7"/>
      <c r="ZO96" s="7"/>
      <c r="ZP96" s="7"/>
      <c r="ZQ96" s="7"/>
      <c r="ZR96" s="7"/>
      <c r="ZS96" s="7"/>
      <c r="ZT96" s="7"/>
      <c r="ZU96" s="7"/>
      <c r="ZV96" s="7"/>
      <c r="ZW96" s="7"/>
      <c r="ZX96" s="7"/>
      <c r="ZY96" s="7"/>
      <c r="ZZ96" s="7"/>
      <c r="AAA96" s="7"/>
      <c r="AAB96" s="7"/>
      <c r="AAC96" s="7"/>
      <c r="AAD96" s="7"/>
      <c r="AAE96" s="7"/>
      <c r="AAF96" s="7"/>
      <c r="AAG96" s="7"/>
      <c r="AAH96" s="7"/>
      <c r="AAI96" s="7"/>
      <c r="AAJ96" s="7"/>
      <c r="AAK96" s="7"/>
      <c r="AAL96" s="7"/>
      <c r="AAM96" s="7"/>
      <c r="AAN96" s="7"/>
      <c r="AAO96" s="7"/>
      <c r="AAP96" s="7"/>
      <c r="AAQ96" s="7"/>
      <c r="AAR96" s="7"/>
      <c r="AAS96" s="7"/>
      <c r="AAT96" s="7"/>
      <c r="AAU96" s="7"/>
      <c r="AAV96" s="7"/>
      <c r="AAW96" s="7"/>
      <c r="AAX96" s="7"/>
      <c r="AAY96" s="7"/>
      <c r="AAZ96" s="7"/>
      <c r="ABA96" s="7"/>
      <c r="ABB96" s="7"/>
      <c r="ABC96" s="7"/>
      <c r="ABD96" s="7"/>
      <c r="ABE96" s="7"/>
      <c r="ABF96" s="7"/>
      <c r="ABG96" s="7"/>
      <c r="ABH96" s="7"/>
      <c r="ABI96" s="7"/>
      <c r="ABJ96" s="7"/>
      <c r="ABK96" s="7"/>
      <c r="ABL96" s="7"/>
      <c r="ABM96" s="7"/>
      <c r="ABN96" s="7"/>
      <c r="ABO96" s="7"/>
      <c r="ABP96" s="7"/>
      <c r="ABQ96" s="7"/>
      <c r="ABR96" s="7"/>
      <c r="ABS96" s="7"/>
      <c r="ABT96" s="7"/>
      <c r="ABU96" s="7"/>
      <c r="ABV96" s="7"/>
      <c r="ABW96" s="7"/>
      <c r="ABX96" s="7"/>
      <c r="ABY96" s="7"/>
      <c r="ABZ96" s="7"/>
      <c r="ACA96" s="7"/>
      <c r="ACB96" s="7"/>
      <c r="ACC96" s="7"/>
      <c r="ACD96" s="7"/>
      <c r="ACE96" s="7"/>
      <c r="ACF96" s="7"/>
      <c r="ACG96" s="7"/>
      <c r="ACH96" s="7"/>
      <c r="ACI96" s="7"/>
      <c r="ACJ96" s="7"/>
      <c r="ACK96" s="7"/>
      <c r="ACL96" s="7"/>
      <c r="ACM96" s="7"/>
      <c r="ACN96" s="7"/>
      <c r="ACO96" s="7"/>
      <c r="ACP96" s="7"/>
      <c r="ACQ96" s="7"/>
      <c r="ACR96" s="7"/>
      <c r="ACS96" s="7"/>
      <c r="ACT96" s="7"/>
      <c r="ACU96" s="7"/>
      <c r="ACV96" s="7"/>
      <c r="ACW96" s="7"/>
      <c r="ACX96" s="7"/>
      <c r="ACY96" s="7"/>
      <c r="ACZ96" s="7"/>
      <c r="ADA96" s="7"/>
      <c r="ADB96" s="7"/>
      <c r="ADC96" s="7"/>
      <c r="ADD96" s="7"/>
      <c r="ADE96" s="7"/>
      <c r="ADF96" s="7"/>
      <c r="ADG96" s="7"/>
      <c r="ADH96" s="7"/>
      <c r="ADI96" s="7"/>
      <c r="ADJ96" s="7"/>
      <c r="ADK96" s="7"/>
      <c r="ADL96" s="7"/>
      <c r="ADM96" s="7"/>
      <c r="ADN96" s="7"/>
      <c r="ADO96" s="7"/>
      <c r="ADP96" s="7"/>
      <c r="ADQ96" s="7"/>
      <c r="ADR96" s="7"/>
      <c r="ADS96" s="7"/>
      <c r="ADT96" s="7"/>
      <c r="ADU96" s="7"/>
      <c r="ADV96" s="7"/>
      <c r="ADW96" s="7"/>
      <c r="ADX96" s="7"/>
      <c r="ADY96" s="7"/>
      <c r="ADZ96" s="7"/>
      <c r="AEA96" s="7"/>
      <c r="AEB96" s="7"/>
      <c r="AEC96" s="7"/>
      <c r="AED96" s="7"/>
      <c r="AEE96" s="7"/>
      <c r="AEF96" s="7"/>
      <c r="AEG96" s="7"/>
      <c r="AEH96" s="7"/>
      <c r="AEI96" s="7"/>
      <c r="AEJ96" s="7"/>
      <c r="AEK96" s="7"/>
      <c r="AEL96" s="7"/>
      <c r="AEM96" s="7"/>
      <c r="AEN96" s="7"/>
      <c r="AEO96" s="7"/>
      <c r="AEP96" s="7"/>
      <c r="AEQ96" s="7"/>
      <c r="AER96" s="7"/>
      <c r="AES96" s="7"/>
      <c r="AET96" s="7"/>
      <c r="AEU96" s="7"/>
      <c r="AEV96" s="7"/>
      <c r="AEW96" s="7"/>
      <c r="AEX96" s="7"/>
      <c r="AEY96" s="7"/>
      <c r="AEZ96" s="7"/>
      <c r="AFA96" s="7"/>
      <c r="AFB96" s="7"/>
      <c r="AFC96" s="7"/>
      <c r="AFD96" s="7"/>
      <c r="AFE96" s="7"/>
      <c r="AFF96" s="7"/>
      <c r="AFG96" s="7"/>
      <c r="AFH96" s="7"/>
      <c r="AFI96" s="7"/>
      <c r="AFJ96" s="7"/>
      <c r="AFK96" s="7"/>
      <c r="AFL96" s="7"/>
      <c r="AFM96" s="7"/>
      <c r="AFN96" s="7"/>
      <c r="AFO96" s="7"/>
      <c r="AFP96" s="7"/>
      <c r="AFQ96" s="7"/>
      <c r="AFR96" s="7"/>
      <c r="AFS96" s="7"/>
      <c r="AFT96" s="7"/>
      <c r="AFU96" s="7"/>
      <c r="AFV96" s="7"/>
      <c r="AFW96" s="7"/>
      <c r="AFX96" s="7"/>
      <c r="AFY96" s="7"/>
      <c r="AFZ96" s="7"/>
      <c r="AGA96" s="7"/>
      <c r="AGB96" s="7"/>
      <c r="AGC96" s="7"/>
      <c r="AGD96" s="7"/>
      <c r="AGE96" s="7"/>
      <c r="AGF96" s="7"/>
      <c r="AGG96" s="7"/>
      <c r="AGH96" s="7"/>
      <c r="AGI96" s="7"/>
      <c r="AGJ96" s="7"/>
      <c r="AGK96" s="7"/>
      <c r="AGL96" s="7"/>
      <c r="AGM96" s="7"/>
      <c r="AGN96" s="7"/>
      <c r="AGO96" s="7"/>
      <c r="AGP96" s="7"/>
      <c r="AGQ96" s="7"/>
      <c r="AGR96" s="7"/>
      <c r="AGS96" s="7"/>
      <c r="AGT96" s="7"/>
      <c r="AGU96" s="7"/>
      <c r="AGV96" s="7"/>
      <c r="AGW96" s="7"/>
      <c r="AGX96" s="7"/>
      <c r="AGY96" s="7"/>
      <c r="AGZ96" s="7"/>
      <c r="AHA96" s="7"/>
      <c r="AHB96" s="7"/>
      <c r="AHC96" s="7"/>
      <c r="AHD96" s="7"/>
      <c r="AHE96" s="7"/>
      <c r="AHF96" s="7"/>
      <c r="AHG96" s="7"/>
      <c r="AHH96" s="7"/>
      <c r="AHI96" s="7"/>
      <c r="AHJ96" s="7"/>
      <c r="AHK96" s="7"/>
      <c r="AHL96" s="7"/>
      <c r="AHM96" s="7"/>
      <c r="AHN96" s="7"/>
      <c r="AHO96" s="7"/>
      <c r="AHP96" s="7"/>
      <c r="AHQ96" s="7"/>
      <c r="AHR96" s="7"/>
      <c r="AHS96" s="7"/>
      <c r="AHT96" s="7"/>
      <c r="AHU96" s="7"/>
      <c r="AHV96" s="7"/>
      <c r="AHW96" s="7"/>
      <c r="AHX96" s="7"/>
      <c r="AHY96" s="7"/>
      <c r="AHZ96" s="7"/>
      <c r="AIA96" s="7"/>
      <c r="AIB96" s="7"/>
      <c r="AIC96" s="7"/>
      <c r="AID96" s="7"/>
      <c r="AIE96" s="7"/>
      <c r="AIF96" s="7"/>
      <c r="AIG96" s="7"/>
      <c r="AIH96" s="7"/>
      <c r="AII96" s="7"/>
      <c r="AIJ96" s="7"/>
      <c r="AIK96" s="7"/>
      <c r="AIL96" s="7"/>
      <c r="AIM96" s="7"/>
      <c r="AIN96" s="7"/>
      <c r="AIO96" s="7"/>
      <c r="AIP96" s="7"/>
      <c r="AIQ96" s="7"/>
      <c r="AIR96" s="7"/>
      <c r="AIS96" s="7"/>
      <c r="AIT96" s="7"/>
      <c r="AIU96" s="7"/>
      <c r="AIV96" s="7"/>
      <c r="AIW96" s="7"/>
      <c r="AIX96" s="7"/>
      <c r="AIY96" s="7"/>
      <c r="AIZ96" s="7"/>
      <c r="AJA96" s="7"/>
      <c r="AJB96" s="7"/>
      <c r="AJC96" s="7"/>
      <c r="AJD96" s="7"/>
      <c r="AJE96" s="7"/>
      <c r="AJF96" s="7"/>
      <c r="AJG96" s="7"/>
      <c r="AJH96" s="7"/>
      <c r="AJI96" s="7"/>
      <c r="AJJ96" s="7"/>
      <c r="AJK96" s="7"/>
      <c r="AJL96" s="7"/>
      <c r="AJM96" s="7"/>
      <c r="AJN96" s="7"/>
      <c r="AJO96" s="7"/>
      <c r="AJP96" s="7"/>
      <c r="AJQ96" s="7"/>
      <c r="AJR96" s="7"/>
      <c r="AJS96" s="7"/>
      <c r="AJT96" s="7"/>
      <c r="AJU96" s="7"/>
      <c r="AJV96" s="7"/>
      <c r="AJW96" s="7"/>
      <c r="AJX96" s="7"/>
      <c r="AJY96" s="7"/>
      <c r="AJZ96" s="7"/>
      <c r="AKA96" s="7"/>
      <c r="AKB96" s="7"/>
      <c r="AKC96" s="7"/>
      <c r="AKD96" s="7"/>
      <c r="AKE96" s="7"/>
      <c r="AKF96" s="7"/>
      <c r="AKG96" s="7"/>
      <c r="AKH96" s="7"/>
      <c r="AKI96" s="7"/>
      <c r="AKJ96" s="7"/>
      <c r="AKK96" s="7"/>
      <c r="AKL96" s="7"/>
      <c r="AKM96" s="7"/>
      <c r="AKN96" s="7"/>
      <c r="AKO96" s="7"/>
      <c r="AKP96" s="7"/>
      <c r="AKQ96" s="7"/>
      <c r="AKR96" s="7"/>
      <c r="AKS96" s="7"/>
      <c r="AKT96" s="7"/>
      <c r="AKU96" s="7"/>
      <c r="AKV96" s="7"/>
      <c r="AKW96" s="7"/>
      <c r="AKX96" s="7"/>
      <c r="AKY96" s="7"/>
      <c r="AKZ96" s="7"/>
      <c r="ALA96" s="7"/>
      <c r="ALB96" s="7"/>
      <c r="ALC96" s="7"/>
      <c r="ALD96" s="7"/>
      <c r="ALE96" s="7"/>
      <c r="ALF96" s="7"/>
      <c r="ALG96" s="7"/>
      <c r="ALH96" s="7"/>
      <c r="ALI96" s="7"/>
      <c r="ALJ96" s="7"/>
      <c r="ALK96" s="7"/>
      <c r="ALL96" s="7"/>
      <c r="ALM96" s="7"/>
      <c r="ALN96" s="7"/>
      <c r="ALO96" s="7"/>
      <c r="ALP96" s="7"/>
      <c r="ALQ96" s="7"/>
      <c r="ALR96" s="7"/>
      <c r="ALS96" s="7"/>
      <c r="ALT96" s="7"/>
      <c r="ALU96" s="7"/>
      <c r="ALV96" s="7"/>
      <c r="ALW96" s="7"/>
      <c r="ALX96" s="7"/>
      <c r="ALY96" s="7"/>
      <c r="ALZ96" s="7"/>
      <c r="AMA96" s="7"/>
      <c r="AMB96" s="7"/>
      <c r="AMC96" s="7"/>
      <c r="AMD96" s="7"/>
    </row>
    <row r="97" spans="1:1018" x14ac:dyDescent="0.25">
      <c r="A97" s="1" t="s">
        <v>66</v>
      </c>
      <c r="B97" s="13" t="s">
        <v>20</v>
      </c>
      <c r="C97" s="10">
        <v>0.92800000000000005</v>
      </c>
      <c r="D97" s="10">
        <v>1.157</v>
      </c>
      <c r="E97" s="9" t="s">
        <v>266</v>
      </c>
      <c r="F97" s="10">
        <v>0.60399999999999998</v>
      </c>
      <c r="G97" s="21" t="s">
        <v>10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7"/>
      <c r="IE97" s="7"/>
      <c r="IF97" s="7"/>
      <c r="IG97" s="7"/>
      <c r="IH97" s="7"/>
      <c r="II97" s="7"/>
      <c r="IJ97" s="7"/>
      <c r="IK97" s="7"/>
      <c r="IL97" s="7"/>
      <c r="IM97" s="7"/>
      <c r="IN97" s="7"/>
      <c r="IO97" s="7"/>
      <c r="IP97" s="7"/>
      <c r="IQ97" s="7"/>
      <c r="IR97" s="7"/>
      <c r="IS97" s="7"/>
      <c r="IT97" s="7"/>
      <c r="IU97" s="7"/>
      <c r="IV97" s="7"/>
      <c r="IW97" s="7"/>
      <c r="IX97" s="7"/>
      <c r="IY97" s="7"/>
      <c r="IZ97" s="7"/>
      <c r="JA97" s="7"/>
      <c r="JB97" s="7"/>
      <c r="JC97" s="7"/>
      <c r="JD97" s="7"/>
      <c r="JE97" s="7"/>
      <c r="JF97" s="7"/>
      <c r="JG97" s="7"/>
      <c r="JH97" s="7"/>
      <c r="JI97" s="7"/>
      <c r="JJ97" s="7"/>
      <c r="JK97" s="7"/>
      <c r="JL97" s="7"/>
      <c r="JM97" s="7"/>
      <c r="JN97" s="7"/>
      <c r="JO97" s="7"/>
      <c r="JP97" s="7"/>
      <c r="JQ97" s="7"/>
      <c r="JR97" s="7"/>
      <c r="JS97" s="7"/>
      <c r="JT97" s="7"/>
      <c r="JU97" s="7"/>
      <c r="JV97" s="7"/>
      <c r="JW97" s="7"/>
      <c r="JX97" s="7"/>
      <c r="JY97" s="7"/>
      <c r="JZ97" s="7"/>
      <c r="KA97" s="7"/>
      <c r="KB97" s="7"/>
      <c r="KC97" s="7"/>
      <c r="KD97" s="7"/>
      <c r="KE97" s="7"/>
      <c r="KF97" s="7"/>
      <c r="KG97" s="7"/>
      <c r="KH97" s="7"/>
      <c r="KI97" s="7"/>
      <c r="KJ97" s="7"/>
      <c r="KK97" s="7"/>
      <c r="KL97" s="7"/>
      <c r="KM97" s="7"/>
      <c r="KN97" s="7"/>
      <c r="KO97" s="7"/>
      <c r="KP97" s="7"/>
      <c r="KQ97" s="7"/>
      <c r="KR97" s="7"/>
      <c r="KS97" s="7"/>
      <c r="KT97" s="7"/>
      <c r="KU97" s="7"/>
      <c r="KV97" s="7"/>
      <c r="KW97" s="7"/>
      <c r="KX97" s="7"/>
      <c r="KY97" s="7"/>
      <c r="KZ97" s="7"/>
      <c r="LA97" s="7"/>
      <c r="LB97" s="7"/>
      <c r="LC97" s="7"/>
      <c r="LD97" s="7"/>
      <c r="LE97" s="7"/>
      <c r="LF97" s="7"/>
      <c r="LG97" s="7"/>
      <c r="LH97" s="7"/>
      <c r="LI97" s="7"/>
      <c r="LJ97" s="7"/>
      <c r="LK97" s="7"/>
      <c r="LL97" s="7"/>
      <c r="LM97" s="7"/>
      <c r="LN97" s="7"/>
      <c r="LO97" s="7"/>
      <c r="LP97" s="7"/>
      <c r="LQ97" s="7"/>
      <c r="LR97" s="7"/>
      <c r="LS97" s="7"/>
      <c r="LT97" s="7"/>
      <c r="LU97" s="7"/>
      <c r="LV97" s="7"/>
      <c r="LW97" s="7"/>
      <c r="LX97" s="7"/>
      <c r="LY97" s="7"/>
      <c r="LZ97" s="7"/>
      <c r="MA97" s="7"/>
      <c r="MB97" s="7"/>
      <c r="MC97" s="7"/>
      <c r="MD97" s="7"/>
      <c r="ME97" s="7"/>
      <c r="MF97" s="7"/>
      <c r="MG97" s="7"/>
      <c r="MH97" s="7"/>
      <c r="MI97" s="7"/>
      <c r="MJ97" s="7"/>
      <c r="MK97" s="7"/>
      <c r="ML97" s="7"/>
      <c r="MM97" s="7"/>
      <c r="MN97" s="7"/>
      <c r="MO97" s="7"/>
      <c r="MP97" s="7"/>
      <c r="MQ97" s="7"/>
      <c r="MR97" s="7"/>
      <c r="MS97" s="7"/>
      <c r="MT97" s="7"/>
      <c r="MU97" s="7"/>
      <c r="MV97" s="7"/>
      <c r="MW97" s="7"/>
      <c r="MX97" s="7"/>
      <c r="MY97" s="7"/>
      <c r="MZ97" s="7"/>
      <c r="NA97" s="7"/>
      <c r="NB97" s="7"/>
      <c r="NC97" s="7"/>
      <c r="ND97" s="7"/>
      <c r="NE97" s="7"/>
      <c r="NF97" s="7"/>
      <c r="NG97" s="7"/>
      <c r="NH97" s="7"/>
      <c r="NI97" s="7"/>
      <c r="NJ97" s="7"/>
      <c r="NK97" s="7"/>
      <c r="NL97" s="7"/>
      <c r="NM97" s="7"/>
      <c r="NN97" s="7"/>
      <c r="NO97" s="7"/>
      <c r="NP97" s="7"/>
      <c r="NQ97" s="7"/>
      <c r="NR97" s="7"/>
      <c r="NS97" s="7"/>
      <c r="NT97" s="7"/>
      <c r="NU97" s="7"/>
      <c r="NV97" s="7"/>
      <c r="NW97" s="7"/>
      <c r="NX97" s="7"/>
      <c r="NY97" s="7"/>
      <c r="NZ97" s="7"/>
      <c r="OA97" s="7"/>
      <c r="OB97" s="7"/>
      <c r="OC97" s="7"/>
      <c r="OD97" s="7"/>
      <c r="OE97" s="7"/>
      <c r="OF97" s="7"/>
      <c r="OG97" s="7"/>
      <c r="OH97" s="7"/>
      <c r="OI97" s="7"/>
      <c r="OJ97" s="7"/>
      <c r="OK97" s="7"/>
      <c r="OL97" s="7"/>
      <c r="OM97" s="7"/>
      <c r="ON97" s="7"/>
      <c r="OO97" s="7"/>
      <c r="OP97" s="7"/>
      <c r="OQ97" s="7"/>
      <c r="OR97" s="7"/>
      <c r="OS97" s="7"/>
      <c r="OT97" s="7"/>
      <c r="OU97" s="7"/>
      <c r="OV97" s="7"/>
      <c r="OW97" s="7"/>
      <c r="OX97" s="7"/>
      <c r="OY97" s="7"/>
      <c r="OZ97" s="7"/>
      <c r="PA97" s="7"/>
      <c r="PB97" s="7"/>
      <c r="PC97" s="7"/>
      <c r="PD97" s="7"/>
      <c r="PE97" s="7"/>
      <c r="PF97" s="7"/>
      <c r="PG97" s="7"/>
      <c r="PH97" s="7"/>
      <c r="PI97" s="7"/>
      <c r="PJ97" s="7"/>
      <c r="PK97" s="7"/>
      <c r="PL97" s="7"/>
      <c r="PM97" s="7"/>
      <c r="PN97" s="7"/>
      <c r="PO97" s="7"/>
      <c r="PP97" s="7"/>
      <c r="PQ97" s="7"/>
      <c r="PR97" s="7"/>
      <c r="PS97" s="7"/>
      <c r="PT97" s="7"/>
      <c r="PU97" s="7"/>
      <c r="PV97" s="7"/>
      <c r="PW97" s="7"/>
      <c r="PX97" s="7"/>
      <c r="PY97" s="7"/>
      <c r="PZ97" s="7"/>
      <c r="QA97" s="7"/>
      <c r="QB97" s="7"/>
      <c r="QC97" s="7"/>
      <c r="QD97" s="7"/>
      <c r="QE97" s="7"/>
      <c r="QF97" s="7"/>
      <c r="QG97" s="7"/>
      <c r="QH97" s="7"/>
      <c r="QI97" s="7"/>
      <c r="QJ97" s="7"/>
      <c r="QK97" s="7"/>
      <c r="QL97" s="7"/>
      <c r="QM97" s="7"/>
      <c r="QN97" s="7"/>
      <c r="QO97" s="7"/>
      <c r="QP97" s="7"/>
      <c r="QQ97" s="7"/>
      <c r="QR97" s="7"/>
      <c r="QS97" s="7"/>
      <c r="QT97" s="7"/>
      <c r="QU97" s="7"/>
      <c r="QV97" s="7"/>
      <c r="QW97" s="7"/>
      <c r="QX97" s="7"/>
      <c r="QY97" s="7"/>
      <c r="QZ97" s="7"/>
      <c r="RA97" s="7"/>
      <c r="RB97" s="7"/>
      <c r="RC97" s="7"/>
      <c r="RD97" s="7"/>
      <c r="RE97" s="7"/>
      <c r="RF97" s="7"/>
      <c r="RG97" s="7"/>
      <c r="RH97" s="7"/>
      <c r="RI97" s="7"/>
      <c r="RJ97" s="7"/>
      <c r="RK97" s="7"/>
      <c r="RL97" s="7"/>
      <c r="RM97" s="7"/>
      <c r="RN97" s="7"/>
      <c r="RO97" s="7"/>
      <c r="RP97" s="7"/>
      <c r="RQ97" s="7"/>
      <c r="RR97" s="7"/>
      <c r="RS97" s="7"/>
      <c r="RT97" s="7"/>
      <c r="RU97" s="7"/>
      <c r="RV97" s="7"/>
      <c r="RW97" s="7"/>
      <c r="RX97" s="7"/>
      <c r="RY97" s="7"/>
      <c r="RZ97" s="7"/>
      <c r="SA97" s="7"/>
      <c r="SB97" s="7"/>
      <c r="SC97" s="7"/>
      <c r="SD97" s="7"/>
      <c r="SE97" s="7"/>
      <c r="SF97" s="7"/>
      <c r="SG97" s="7"/>
      <c r="SH97" s="7"/>
      <c r="SI97" s="7"/>
      <c r="SJ97" s="7"/>
      <c r="SK97" s="7"/>
      <c r="SL97" s="7"/>
      <c r="SM97" s="7"/>
      <c r="SN97" s="7"/>
      <c r="SO97" s="7"/>
      <c r="SP97" s="7"/>
      <c r="SQ97" s="7"/>
      <c r="SR97" s="7"/>
      <c r="SS97" s="7"/>
      <c r="ST97" s="7"/>
      <c r="SU97" s="7"/>
      <c r="SV97" s="7"/>
      <c r="SW97" s="7"/>
      <c r="SX97" s="7"/>
      <c r="SY97" s="7"/>
      <c r="SZ97" s="7"/>
      <c r="TA97" s="7"/>
      <c r="TB97" s="7"/>
      <c r="TC97" s="7"/>
      <c r="TD97" s="7"/>
      <c r="TE97" s="7"/>
      <c r="TF97" s="7"/>
      <c r="TG97" s="7"/>
      <c r="TH97" s="7"/>
      <c r="TI97" s="7"/>
      <c r="TJ97" s="7"/>
      <c r="TK97" s="7"/>
      <c r="TL97" s="7"/>
      <c r="TM97" s="7"/>
      <c r="TN97" s="7"/>
      <c r="TO97" s="7"/>
      <c r="TP97" s="7"/>
      <c r="TQ97" s="7"/>
      <c r="TR97" s="7"/>
      <c r="TS97" s="7"/>
      <c r="TT97" s="7"/>
      <c r="TU97" s="7"/>
      <c r="TV97" s="7"/>
      <c r="TW97" s="7"/>
      <c r="TX97" s="7"/>
      <c r="TY97" s="7"/>
      <c r="TZ97" s="7"/>
      <c r="UA97" s="7"/>
      <c r="UB97" s="7"/>
      <c r="UC97" s="7"/>
      <c r="UD97" s="7"/>
      <c r="UE97" s="7"/>
      <c r="UF97" s="7"/>
      <c r="UG97" s="7"/>
      <c r="UH97" s="7"/>
      <c r="UI97" s="7"/>
      <c r="UJ97" s="7"/>
      <c r="UK97" s="7"/>
      <c r="UL97" s="7"/>
      <c r="UM97" s="7"/>
      <c r="UN97" s="7"/>
      <c r="UO97" s="7"/>
      <c r="UP97" s="7"/>
      <c r="UQ97" s="7"/>
      <c r="UR97" s="7"/>
      <c r="US97" s="7"/>
      <c r="UT97" s="7"/>
      <c r="UU97" s="7"/>
      <c r="UV97" s="7"/>
      <c r="UW97" s="7"/>
      <c r="UX97" s="7"/>
      <c r="UY97" s="7"/>
      <c r="UZ97" s="7"/>
      <c r="VA97" s="7"/>
      <c r="VB97" s="7"/>
      <c r="VC97" s="7"/>
      <c r="VD97" s="7"/>
      <c r="VE97" s="7"/>
      <c r="VF97" s="7"/>
      <c r="VG97" s="7"/>
      <c r="VH97" s="7"/>
      <c r="VI97" s="7"/>
      <c r="VJ97" s="7"/>
      <c r="VK97" s="7"/>
      <c r="VL97" s="7"/>
      <c r="VM97" s="7"/>
      <c r="VN97" s="7"/>
      <c r="VO97" s="7"/>
      <c r="VP97" s="7"/>
      <c r="VQ97" s="7"/>
      <c r="VR97" s="7"/>
      <c r="VS97" s="7"/>
      <c r="VT97" s="7"/>
      <c r="VU97" s="7"/>
      <c r="VV97" s="7"/>
      <c r="VW97" s="7"/>
      <c r="VX97" s="7"/>
      <c r="VY97" s="7"/>
      <c r="VZ97" s="7"/>
      <c r="WA97" s="7"/>
      <c r="WB97" s="7"/>
      <c r="WC97" s="7"/>
      <c r="WD97" s="7"/>
      <c r="WE97" s="7"/>
      <c r="WF97" s="7"/>
      <c r="WG97" s="7"/>
      <c r="WH97" s="7"/>
      <c r="WI97" s="7"/>
      <c r="WJ97" s="7"/>
      <c r="WK97" s="7"/>
      <c r="WL97" s="7"/>
      <c r="WM97" s="7"/>
      <c r="WN97" s="7"/>
      <c r="WO97" s="7"/>
      <c r="WP97" s="7"/>
      <c r="WQ97" s="7"/>
      <c r="WR97" s="7"/>
      <c r="WS97" s="7"/>
      <c r="WT97" s="7"/>
      <c r="WU97" s="7"/>
      <c r="WV97" s="7"/>
      <c r="WW97" s="7"/>
      <c r="WX97" s="7"/>
      <c r="WY97" s="7"/>
      <c r="WZ97" s="7"/>
      <c r="XA97" s="7"/>
      <c r="XB97" s="7"/>
      <c r="XC97" s="7"/>
      <c r="XD97" s="7"/>
      <c r="XE97" s="7"/>
      <c r="XF97" s="7"/>
      <c r="XG97" s="7"/>
      <c r="XH97" s="7"/>
      <c r="XI97" s="7"/>
      <c r="XJ97" s="7"/>
      <c r="XK97" s="7"/>
      <c r="XL97" s="7"/>
      <c r="XM97" s="7"/>
      <c r="XN97" s="7"/>
      <c r="XO97" s="7"/>
      <c r="XP97" s="7"/>
      <c r="XQ97" s="7"/>
      <c r="XR97" s="7"/>
      <c r="XS97" s="7"/>
      <c r="XT97" s="7"/>
      <c r="XU97" s="7"/>
      <c r="XV97" s="7"/>
      <c r="XW97" s="7"/>
      <c r="XX97" s="7"/>
      <c r="XY97" s="7"/>
      <c r="XZ97" s="7"/>
      <c r="YA97" s="7"/>
      <c r="YB97" s="7"/>
      <c r="YC97" s="7"/>
      <c r="YD97" s="7"/>
      <c r="YE97" s="7"/>
      <c r="YF97" s="7"/>
      <c r="YG97" s="7"/>
      <c r="YH97" s="7"/>
      <c r="YI97" s="7"/>
      <c r="YJ97" s="7"/>
      <c r="YK97" s="7"/>
      <c r="YL97" s="7"/>
      <c r="YM97" s="7"/>
      <c r="YN97" s="7"/>
      <c r="YO97" s="7"/>
      <c r="YP97" s="7"/>
      <c r="YQ97" s="7"/>
      <c r="YR97" s="7"/>
      <c r="YS97" s="7"/>
      <c r="YT97" s="7"/>
      <c r="YU97" s="7"/>
      <c r="YV97" s="7"/>
      <c r="YW97" s="7"/>
      <c r="YX97" s="7"/>
      <c r="YY97" s="7"/>
      <c r="YZ97" s="7"/>
      <c r="ZA97" s="7"/>
      <c r="ZB97" s="7"/>
      <c r="ZC97" s="7"/>
      <c r="ZD97" s="7"/>
      <c r="ZE97" s="7"/>
      <c r="ZF97" s="7"/>
      <c r="ZG97" s="7"/>
      <c r="ZH97" s="7"/>
      <c r="ZI97" s="7"/>
      <c r="ZJ97" s="7"/>
      <c r="ZK97" s="7"/>
      <c r="ZL97" s="7"/>
      <c r="ZM97" s="7"/>
      <c r="ZN97" s="7"/>
      <c r="ZO97" s="7"/>
      <c r="ZP97" s="7"/>
      <c r="ZQ97" s="7"/>
      <c r="ZR97" s="7"/>
      <c r="ZS97" s="7"/>
      <c r="ZT97" s="7"/>
      <c r="ZU97" s="7"/>
      <c r="ZV97" s="7"/>
      <c r="ZW97" s="7"/>
      <c r="ZX97" s="7"/>
      <c r="ZY97" s="7"/>
      <c r="ZZ97" s="7"/>
      <c r="AAA97" s="7"/>
      <c r="AAB97" s="7"/>
      <c r="AAC97" s="7"/>
      <c r="AAD97" s="7"/>
      <c r="AAE97" s="7"/>
      <c r="AAF97" s="7"/>
      <c r="AAG97" s="7"/>
      <c r="AAH97" s="7"/>
      <c r="AAI97" s="7"/>
      <c r="AAJ97" s="7"/>
      <c r="AAK97" s="7"/>
      <c r="AAL97" s="7"/>
      <c r="AAM97" s="7"/>
      <c r="AAN97" s="7"/>
      <c r="AAO97" s="7"/>
      <c r="AAP97" s="7"/>
      <c r="AAQ97" s="7"/>
      <c r="AAR97" s="7"/>
      <c r="AAS97" s="7"/>
      <c r="AAT97" s="7"/>
      <c r="AAU97" s="7"/>
      <c r="AAV97" s="7"/>
      <c r="AAW97" s="7"/>
      <c r="AAX97" s="7"/>
      <c r="AAY97" s="7"/>
      <c r="AAZ97" s="7"/>
      <c r="ABA97" s="7"/>
      <c r="ABB97" s="7"/>
      <c r="ABC97" s="7"/>
      <c r="ABD97" s="7"/>
      <c r="ABE97" s="7"/>
      <c r="ABF97" s="7"/>
      <c r="ABG97" s="7"/>
      <c r="ABH97" s="7"/>
      <c r="ABI97" s="7"/>
      <c r="ABJ97" s="7"/>
      <c r="ABK97" s="7"/>
      <c r="ABL97" s="7"/>
      <c r="ABM97" s="7"/>
      <c r="ABN97" s="7"/>
      <c r="ABO97" s="7"/>
      <c r="ABP97" s="7"/>
      <c r="ABQ97" s="7"/>
      <c r="ABR97" s="7"/>
      <c r="ABS97" s="7"/>
      <c r="ABT97" s="7"/>
      <c r="ABU97" s="7"/>
      <c r="ABV97" s="7"/>
      <c r="ABW97" s="7"/>
      <c r="ABX97" s="7"/>
      <c r="ABY97" s="7"/>
      <c r="ABZ97" s="7"/>
      <c r="ACA97" s="7"/>
      <c r="ACB97" s="7"/>
      <c r="ACC97" s="7"/>
      <c r="ACD97" s="7"/>
      <c r="ACE97" s="7"/>
      <c r="ACF97" s="7"/>
      <c r="ACG97" s="7"/>
      <c r="ACH97" s="7"/>
      <c r="ACI97" s="7"/>
      <c r="ACJ97" s="7"/>
      <c r="ACK97" s="7"/>
      <c r="ACL97" s="7"/>
      <c r="ACM97" s="7"/>
      <c r="ACN97" s="7"/>
      <c r="ACO97" s="7"/>
      <c r="ACP97" s="7"/>
      <c r="ACQ97" s="7"/>
      <c r="ACR97" s="7"/>
      <c r="ACS97" s="7"/>
      <c r="ACT97" s="7"/>
      <c r="ACU97" s="7"/>
      <c r="ACV97" s="7"/>
      <c r="ACW97" s="7"/>
      <c r="ACX97" s="7"/>
      <c r="ACY97" s="7"/>
      <c r="ACZ97" s="7"/>
      <c r="ADA97" s="7"/>
      <c r="ADB97" s="7"/>
      <c r="ADC97" s="7"/>
      <c r="ADD97" s="7"/>
      <c r="ADE97" s="7"/>
      <c r="ADF97" s="7"/>
      <c r="ADG97" s="7"/>
      <c r="ADH97" s="7"/>
      <c r="ADI97" s="7"/>
      <c r="ADJ97" s="7"/>
      <c r="ADK97" s="7"/>
      <c r="ADL97" s="7"/>
      <c r="ADM97" s="7"/>
      <c r="ADN97" s="7"/>
      <c r="ADO97" s="7"/>
      <c r="ADP97" s="7"/>
      <c r="ADQ97" s="7"/>
      <c r="ADR97" s="7"/>
      <c r="ADS97" s="7"/>
      <c r="ADT97" s="7"/>
      <c r="ADU97" s="7"/>
      <c r="ADV97" s="7"/>
      <c r="ADW97" s="7"/>
      <c r="ADX97" s="7"/>
      <c r="ADY97" s="7"/>
      <c r="ADZ97" s="7"/>
      <c r="AEA97" s="7"/>
      <c r="AEB97" s="7"/>
      <c r="AEC97" s="7"/>
      <c r="AED97" s="7"/>
      <c r="AEE97" s="7"/>
      <c r="AEF97" s="7"/>
      <c r="AEG97" s="7"/>
      <c r="AEH97" s="7"/>
      <c r="AEI97" s="7"/>
      <c r="AEJ97" s="7"/>
      <c r="AEK97" s="7"/>
      <c r="AEL97" s="7"/>
      <c r="AEM97" s="7"/>
      <c r="AEN97" s="7"/>
      <c r="AEO97" s="7"/>
      <c r="AEP97" s="7"/>
      <c r="AEQ97" s="7"/>
      <c r="AER97" s="7"/>
      <c r="AES97" s="7"/>
      <c r="AET97" s="7"/>
      <c r="AEU97" s="7"/>
      <c r="AEV97" s="7"/>
      <c r="AEW97" s="7"/>
      <c r="AEX97" s="7"/>
      <c r="AEY97" s="7"/>
      <c r="AEZ97" s="7"/>
      <c r="AFA97" s="7"/>
      <c r="AFB97" s="7"/>
      <c r="AFC97" s="7"/>
      <c r="AFD97" s="7"/>
      <c r="AFE97" s="7"/>
      <c r="AFF97" s="7"/>
      <c r="AFG97" s="7"/>
      <c r="AFH97" s="7"/>
      <c r="AFI97" s="7"/>
      <c r="AFJ97" s="7"/>
      <c r="AFK97" s="7"/>
      <c r="AFL97" s="7"/>
      <c r="AFM97" s="7"/>
      <c r="AFN97" s="7"/>
      <c r="AFO97" s="7"/>
      <c r="AFP97" s="7"/>
      <c r="AFQ97" s="7"/>
      <c r="AFR97" s="7"/>
      <c r="AFS97" s="7"/>
      <c r="AFT97" s="7"/>
      <c r="AFU97" s="7"/>
      <c r="AFV97" s="7"/>
      <c r="AFW97" s="7"/>
      <c r="AFX97" s="7"/>
      <c r="AFY97" s="7"/>
      <c r="AFZ97" s="7"/>
      <c r="AGA97" s="7"/>
      <c r="AGB97" s="7"/>
      <c r="AGC97" s="7"/>
      <c r="AGD97" s="7"/>
      <c r="AGE97" s="7"/>
      <c r="AGF97" s="7"/>
      <c r="AGG97" s="7"/>
      <c r="AGH97" s="7"/>
      <c r="AGI97" s="7"/>
      <c r="AGJ97" s="7"/>
      <c r="AGK97" s="7"/>
      <c r="AGL97" s="7"/>
      <c r="AGM97" s="7"/>
      <c r="AGN97" s="7"/>
      <c r="AGO97" s="7"/>
      <c r="AGP97" s="7"/>
      <c r="AGQ97" s="7"/>
      <c r="AGR97" s="7"/>
      <c r="AGS97" s="7"/>
      <c r="AGT97" s="7"/>
      <c r="AGU97" s="7"/>
      <c r="AGV97" s="7"/>
      <c r="AGW97" s="7"/>
      <c r="AGX97" s="7"/>
      <c r="AGY97" s="7"/>
      <c r="AGZ97" s="7"/>
      <c r="AHA97" s="7"/>
      <c r="AHB97" s="7"/>
      <c r="AHC97" s="7"/>
      <c r="AHD97" s="7"/>
      <c r="AHE97" s="7"/>
      <c r="AHF97" s="7"/>
      <c r="AHG97" s="7"/>
      <c r="AHH97" s="7"/>
      <c r="AHI97" s="7"/>
      <c r="AHJ97" s="7"/>
      <c r="AHK97" s="7"/>
      <c r="AHL97" s="7"/>
      <c r="AHM97" s="7"/>
      <c r="AHN97" s="7"/>
      <c r="AHO97" s="7"/>
      <c r="AHP97" s="7"/>
      <c r="AHQ97" s="7"/>
      <c r="AHR97" s="7"/>
      <c r="AHS97" s="7"/>
      <c r="AHT97" s="7"/>
      <c r="AHU97" s="7"/>
      <c r="AHV97" s="7"/>
      <c r="AHW97" s="7"/>
      <c r="AHX97" s="7"/>
      <c r="AHY97" s="7"/>
      <c r="AHZ97" s="7"/>
      <c r="AIA97" s="7"/>
      <c r="AIB97" s="7"/>
      <c r="AIC97" s="7"/>
      <c r="AID97" s="7"/>
      <c r="AIE97" s="7"/>
      <c r="AIF97" s="7"/>
      <c r="AIG97" s="7"/>
      <c r="AIH97" s="7"/>
      <c r="AII97" s="7"/>
      <c r="AIJ97" s="7"/>
      <c r="AIK97" s="7"/>
      <c r="AIL97" s="7"/>
      <c r="AIM97" s="7"/>
      <c r="AIN97" s="7"/>
      <c r="AIO97" s="7"/>
      <c r="AIP97" s="7"/>
      <c r="AIQ97" s="7"/>
      <c r="AIR97" s="7"/>
      <c r="AIS97" s="7"/>
      <c r="AIT97" s="7"/>
      <c r="AIU97" s="7"/>
      <c r="AIV97" s="7"/>
      <c r="AIW97" s="7"/>
      <c r="AIX97" s="7"/>
      <c r="AIY97" s="7"/>
      <c r="AIZ97" s="7"/>
      <c r="AJA97" s="7"/>
      <c r="AJB97" s="7"/>
      <c r="AJC97" s="7"/>
      <c r="AJD97" s="7"/>
      <c r="AJE97" s="7"/>
      <c r="AJF97" s="7"/>
      <c r="AJG97" s="7"/>
      <c r="AJH97" s="7"/>
      <c r="AJI97" s="7"/>
      <c r="AJJ97" s="7"/>
      <c r="AJK97" s="7"/>
      <c r="AJL97" s="7"/>
      <c r="AJM97" s="7"/>
      <c r="AJN97" s="7"/>
      <c r="AJO97" s="7"/>
      <c r="AJP97" s="7"/>
      <c r="AJQ97" s="7"/>
      <c r="AJR97" s="7"/>
      <c r="AJS97" s="7"/>
      <c r="AJT97" s="7"/>
      <c r="AJU97" s="7"/>
      <c r="AJV97" s="7"/>
      <c r="AJW97" s="7"/>
      <c r="AJX97" s="7"/>
      <c r="AJY97" s="7"/>
      <c r="AJZ97" s="7"/>
      <c r="AKA97" s="7"/>
      <c r="AKB97" s="7"/>
      <c r="AKC97" s="7"/>
      <c r="AKD97" s="7"/>
      <c r="AKE97" s="7"/>
      <c r="AKF97" s="7"/>
      <c r="AKG97" s="7"/>
      <c r="AKH97" s="7"/>
      <c r="AKI97" s="7"/>
      <c r="AKJ97" s="7"/>
      <c r="AKK97" s="7"/>
      <c r="AKL97" s="7"/>
      <c r="AKM97" s="7"/>
      <c r="AKN97" s="7"/>
      <c r="AKO97" s="7"/>
      <c r="AKP97" s="7"/>
      <c r="AKQ97" s="7"/>
      <c r="AKR97" s="7"/>
      <c r="AKS97" s="7"/>
      <c r="AKT97" s="7"/>
      <c r="AKU97" s="7"/>
      <c r="AKV97" s="7"/>
      <c r="AKW97" s="7"/>
      <c r="AKX97" s="7"/>
      <c r="AKY97" s="7"/>
      <c r="AKZ97" s="7"/>
      <c r="ALA97" s="7"/>
      <c r="ALB97" s="7"/>
      <c r="ALC97" s="7"/>
      <c r="ALD97" s="7"/>
      <c r="ALE97" s="7"/>
      <c r="ALF97" s="7"/>
      <c r="ALG97" s="7"/>
      <c r="ALH97" s="7"/>
      <c r="ALI97" s="7"/>
      <c r="ALJ97" s="7"/>
      <c r="ALK97" s="7"/>
      <c r="ALL97" s="7"/>
      <c r="ALM97" s="7"/>
      <c r="ALN97" s="7"/>
      <c r="ALO97" s="7"/>
      <c r="ALP97" s="7"/>
      <c r="ALQ97" s="7"/>
      <c r="ALR97" s="7"/>
      <c r="ALS97" s="7"/>
      <c r="ALT97" s="7"/>
      <c r="ALU97" s="7"/>
      <c r="ALV97" s="7"/>
      <c r="ALW97" s="7"/>
      <c r="ALX97" s="7"/>
      <c r="ALY97" s="7"/>
      <c r="ALZ97" s="7"/>
      <c r="AMA97" s="7"/>
      <c r="AMB97" s="7"/>
      <c r="AMC97" s="7"/>
      <c r="AMD97" s="7"/>
    </row>
    <row r="98" spans="1:1018" x14ac:dyDescent="0.25">
      <c r="A98" s="1" t="s">
        <v>66</v>
      </c>
      <c r="B98" s="13" t="s">
        <v>20</v>
      </c>
      <c r="C98" s="10">
        <v>0.92900000000000005</v>
      </c>
      <c r="D98" s="10">
        <v>1.169</v>
      </c>
      <c r="E98" s="9" t="s">
        <v>290</v>
      </c>
      <c r="F98" s="10">
        <v>0.60499999999999998</v>
      </c>
      <c r="G98" s="21" t="s">
        <v>10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/>
      <c r="GQ98" s="7"/>
      <c r="GR98" s="7"/>
      <c r="GS98" s="7"/>
      <c r="GT98" s="7"/>
      <c r="GU98" s="7"/>
      <c r="GV98" s="7"/>
      <c r="GW98" s="7"/>
      <c r="GX98" s="7"/>
      <c r="GY98" s="7"/>
      <c r="GZ98" s="7"/>
      <c r="HA98" s="7"/>
      <c r="HB98" s="7"/>
      <c r="HC98" s="7"/>
      <c r="HD98" s="7"/>
      <c r="HE98" s="7"/>
      <c r="HF98" s="7"/>
      <c r="HG98" s="7"/>
      <c r="HH98" s="7"/>
      <c r="HI98" s="7"/>
      <c r="HJ98" s="7"/>
      <c r="HK98" s="7"/>
      <c r="HL98" s="7"/>
      <c r="HM98" s="7"/>
      <c r="HN98" s="7"/>
      <c r="HO98" s="7"/>
      <c r="HP98" s="7"/>
      <c r="HQ98" s="7"/>
      <c r="HR98" s="7"/>
      <c r="HS98" s="7"/>
      <c r="HT98" s="7"/>
      <c r="HU98" s="7"/>
      <c r="HV98" s="7"/>
      <c r="HW98" s="7"/>
      <c r="HX98" s="7"/>
      <c r="HY98" s="7"/>
      <c r="HZ98" s="7"/>
      <c r="IA98" s="7"/>
      <c r="IB98" s="7"/>
      <c r="IC98" s="7"/>
      <c r="ID98" s="7"/>
      <c r="IE98" s="7"/>
      <c r="IF98" s="7"/>
      <c r="IG98" s="7"/>
      <c r="IH98" s="7"/>
      <c r="II98" s="7"/>
      <c r="IJ98" s="7"/>
      <c r="IK98" s="7"/>
      <c r="IL98" s="7"/>
      <c r="IM98" s="7"/>
      <c r="IN98" s="7"/>
      <c r="IO98" s="7"/>
      <c r="IP98" s="7"/>
      <c r="IQ98" s="7"/>
      <c r="IR98" s="7"/>
      <c r="IS98" s="7"/>
      <c r="IT98" s="7"/>
      <c r="IU98" s="7"/>
      <c r="IV98" s="7"/>
      <c r="IW98" s="7"/>
      <c r="IX98" s="7"/>
      <c r="IY98" s="7"/>
      <c r="IZ98" s="7"/>
      <c r="JA98" s="7"/>
      <c r="JB98" s="7"/>
      <c r="JC98" s="7"/>
      <c r="JD98" s="7"/>
      <c r="JE98" s="7"/>
      <c r="JF98" s="7"/>
      <c r="JG98" s="7"/>
      <c r="JH98" s="7"/>
      <c r="JI98" s="7"/>
      <c r="JJ98" s="7"/>
      <c r="JK98" s="7"/>
      <c r="JL98" s="7"/>
      <c r="JM98" s="7"/>
      <c r="JN98" s="7"/>
      <c r="JO98" s="7"/>
      <c r="JP98" s="7"/>
      <c r="JQ98" s="7"/>
      <c r="JR98" s="7"/>
      <c r="JS98" s="7"/>
      <c r="JT98" s="7"/>
      <c r="JU98" s="7"/>
      <c r="JV98" s="7"/>
      <c r="JW98" s="7"/>
      <c r="JX98" s="7"/>
      <c r="JY98" s="7"/>
      <c r="JZ98" s="7"/>
      <c r="KA98" s="7"/>
      <c r="KB98" s="7"/>
      <c r="KC98" s="7"/>
      <c r="KD98" s="7"/>
      <c r="KE98" s="7"/>
      <c r="KF98" s="7"/>
      <c r="KG98" s="7"/>
      <c r="KH98" s="7"/>
      <c r="KI98" s="7"/>
      <c r="KJ98" s="7"/>
      <c r="KK98" s="7"/>
      <c r="KL98" s="7"/>
      <c r="KM98" s="7"/>
      <c r="KN98" s="7"/>
      <c r="KO98" s="7"/>
      <c r="KP98" s="7"/>
      <c r="KQ98" s="7"/>
      <c r="KR98" s="7"/>
      <c r="KS98" s="7"/>
      <c r="KT98" s="7"/>
      <c r="KU98" s="7"/>
      <c r="KV98" s="7"/>
      <c r="KW98" s="7"/>
      <c r="KX98" s="7"/>
      <c r="KY98" s="7"/>
      <c r="KZ98" s="7"/>
      <c r="LA98" s="7"/>
      <c r="LB98" s="7"/>
      <c r="LC98" s="7"/>
      <c r="LD98" s="7"/>
      <c r="LE98" s="7"/>
      <c r="LF98" s="7"/>
      <c r="LG98" s="7"/>
      <c r="LH98" s="7"/>
      <c r="LI98" s="7"/>
      <c r="LJ98" s="7"/>
      <c r="LK98" s="7"/>
      <c r="LL98" s="7"/>
      <c r="LM98" s="7"/>
      <c r="LN98" s="7"/>
      <c r="LO98" s="7"/>
      <c r="LP98" s="7"/>
      <c r="LQ98" s="7"/>
      <c r="LR98" s="7"/>
      <c r="LS98" s="7"/>
      <c r="LT98" s="7"/>
      <c r="LU98" s="7"/>
      <c r="LV98" s="7"/>
      <c r="LW98" s="7"/>
      <c r="LX98" s="7"/>
      <c r="LY98" s="7"/>
      <c r="LZ98" s="7"/>
      <c r="MA98" s="7"/>
      <c r="MB98" s="7"/>
      <c r="MC98" s="7"/>
      <c r="MD98" s="7"/>
      <c r="ME98" s="7"/>
      <c r="MF98" s="7"/>
      <c r="MG98" s="7"/>
      <c r="MH98" s="7"/>
      <c r="MI98" s="7"/>
      <c r="MJ98" s="7"/>
      <c r="MK98" s="7"/>
      <c r="ML98" s="7"/>
      <c r="MM98" s="7"/>
      <c r="MN98" s="7"/>
      <c r="MO98" s="7"/>
      <c r="MP98" s="7"/>
      <c r="MQ98" s="7"/>
      <c r="MR98" s="7"/>
      <c r="MS98" s="7"/>
      <c r="MT98" s="7"/>
      <c r="MU98" s="7"/>
      <c r="MV98" s="7"/>
      <c r="MW98" s="7"/>
      <c r="MX98" s="7"/>
      <c r="MY98" s="7"/>
      <c r="MZ98" s="7"/>
      <c r="NA98" s="7"/>
      <c r="NB98" s="7"/>
      <c r="NC98" s="7"/>
      <c r="ND98" s="7"/>
      <c r="NE98" s="7"/>
      <c r="NF98" s="7"/>
      <c r="NG98" s="7"/>
      <c r="NH98" s="7"/>
      <c r="NI98" s="7"/>
      <c r="NJ98" s="7"/>
      <c r="NK98" s="7"/>
      <c r="NL98" s="7"/>
      <c r="NM98" s="7"/>
      <c r="NN98" s="7"/>
      <c r="NO98" s="7"/>
      <c r="NP98" s="7"/>
      <c r="NQ98" s="7"/>
      <c r="NR98" s="7"/>
      <c r="NS98" s="7"/>
      <c r="NT98" s="7"/>
      <c r="NU98" s="7"/>
      <c r="NV98" s="7"/>
      <c r="NW98" s="7"/>
      <c r="NX98" s="7"/>
      <c r="NY98" s="7"/>
      <c r="NZ98" s="7"/>
      <c r="OA98" s="7"/>
      <c r="OB98" s="7"/>
      <c r="OC98" s="7"/>
      <c r="OD98" s="7"/>
      <c r="OE98" s="7"/>
      <c r="OF98" s="7"/>
      <c r="OG98" s="7"/>
      <c r="OH98" s="7"/>
      <c r="OI98" s="7"/>
      <c r="OJ98" s="7"/>
      <c r="OK98" s="7"/>
      <c r="OL98" s="7"/>
      <c r="OM98" s="7"/>
      <c r="ON98" s="7"/>
      <c r="OO98" s="7"/>
      <c r="OP98" s="7"/>
      <c r="OQ98" s="7"/>
      <c r="OR98" s="7"/>
      <c r="OS98" s="7"/>
      <c r="OT98" s="7"/>
      <c r="OU98" s="7"/>
      <c r="OV98" s="7"/>
      <c r="OW98" s="7"/>
      <c r="OX98" s="7"/>
      <c r="OY98" s="7"/>
      <c r="OZ98" s="7"/>
      <c r="PA98" s="7"/>
      <c r="PB98" s="7"/>
      <c r="PC98" s="7"/>
      <c r="PD98" s="7"/>
      <c r="PE98" s="7"/>
      <c r="PF98" s="7"/>
      <c r="PG98" s="7"/>
      <c r="PH98" s="7"/>
      <c r="PI98" s="7"/>
      <c r="PJ98" s="7"/>
      <c r="PK98" s="7"/>
      <c r="PL98" s="7"/>
      <c r="PM98" s="7"/>
      <c r="PN98" s="7"/>
      <c r="PO98" s="7"/>
      <c r="PP98" s="7"/>
      <c r="PQ98" s="7"/>
      <c r="PR98" s="7"/>
      <c r="PS98" s="7"/>
      <c r="PT98" s="7"/>
      <c r="PU98" s="7"/>
      <c r="PV98" s="7"/>
      <c r="PW98" s="7"/>
      <c r="PX98" s="7"/>
      <c r="PY98" s="7"/>
      <c r="PZ98" s="7"/>
      <c r="QA98" s="7"/>
      <c r="QB98" s="7"/>
      <c r="QC98" s="7"/>
      <c r="QD98" s="7"/>
      <c r="QE98" s="7"/>
      <c r="QF98" s="7"/>
      <c r="QG98" s="7"/>
      <c r="QH98" s="7"/>
      <c r="QI98" s="7"/>
      <c r="QJ98" s="7"/>
      <c r="QK98" s="7"/>
      <c r="QL98" s="7"/>
      <c r="QM98" s="7"/>
      <c r="QN98" s="7"/>
      <c r="QO98" s="7"/>
      <c r="QP98" s="7"/>
      <c r="QQ98" s="7"/>
      <c r="QR98" s="7"/>
      <c r="QS98" s="7"/>
      <c r="QT98" s="7"/>
      <c r="QU98" s="7"/>
      <c r="QV98" s="7"/>
      <c r="QW98" s="7"/>
      <c r="QX98" s="7"/>
      <c r="QY98" s="7"/>
      <c r="QZ98" s="7"/>
      <c r="RA98" s="7"/>
      <c r="RB98" s="7"/>
      <c r="RC98" s="7"/>
      <c r="RD98" s="7"/>
      <c r="RE98" s="7"/>
      <c r="RF98" s="7"/>
      <c r="RG98" s="7"/>
      <c r="RH98" s="7"/>
      <c r="RI98" s="7"/>
      <c r="RJ98" s="7"/>
      <c r="RK98" s="7"/>
      <c r="RL98" s="7"/>
      <c r="RM98" s="7"/>
      <c r="RN98" s="7"/>
      <c r="RO98" s="7"/>
      <c r="RP98" s="7"/>
      <c r="RQ98" s="7"/>
      <c r="RR98" s="7"/>
      <c r="RS98" s="7"/>
      <c r="RT98" s="7"/>
      <c r="RU98" s="7"/>
      <c r="RV98" s="7"/>
      <c r="RW98" s="7"/>
      <c r="RX98" s="7"/>
      <c r="RY98" s="7"/>
      <c r="RZ98" s="7"/>
      <c r="SA98" s="7"/>
      <c r="SB98" s="7"/>
      <c r="SC98" s="7"/>
      <c r="SD98" s="7"/>
      <c r="SE98" s="7"/>
      <c r="SF98" s="7"/>
      <c r="SG98" s="7"/>
      <c r="SH98" s="7"/>
      <c r="SI98" s="7"/>
      <c r="SJ98" s="7"/>
      <c r="SK98" s="7"/>
      <c r="SL98" s="7"/>
      <c r="SM98" s="7"/>
      <c r="SN98" s="7"/>
      <c r="SO98" s="7"/>
      <c r="SP98" s="7"/>
      <c r="SQ98" s="7"/>
      <c r="SR98" s="7"/>
      <c r="SS98" s="7"/>
      <c r="ST98" s="7"/>
      <c r="SU98" s="7"/>
      <c r="SV98" s="7"/>
      <c r="SW98" s="7"/>
      <c r="SX98" s="7"/>
      <c r="SY98" s="7"/>
      <c r="SZ98" s="7"/>
      <c r="TA98" s="7"/>
      <c r="TB98" s="7"/>
      <c r="TC98" s="7"/>
      <c r="TD98" s="7"/>
      <c r="TE98" s="7"/>
      <c r="TF98" s="7"/>
      <c r="TG98" s="7"/>
      <c r="TH98" s="7"/>
      <c r="TI98" s="7"/>
      <c r="TJ98" s="7"/>
      <c r="TK98" s="7"/>
      <c r="TL98" s="7"/>
      <c r="TM98" s="7"/>
      <c r="TN98" s="7"/>
      <c r="TO98" s="7"/>
      <c r="TP98" s="7"/>
      <c r="TQ98" s="7"/>
      <c r="TR98" s="7"/>
      <c r="TS98" s="7"/>
      <c r="TT98" s="7"/>
      <c r="TU98" s="7"/>
      <c r="TV98" s="7"/>
      <c r="TW98" s="7"/>
      <c r="TX98" s="7"/>
      <c r="TY98" s="7"/>
      <c r="TZ98" s="7"/>
      <c r="UA98" s="7"/>
      <c r="UB98" s="7"/>
      <c r="UC98" s="7"/>
      <c r="UD98" s="7"/>
      <c r="UE98" s="7"/>
      <c r="UF98" s="7"/>
      <c r="UG98" s="7"/>
      <c r="UH98" s="7"/>
      <c r="UI98" s="7"/>
      <c r="UJ98" s="7"/>
      <c r="UK98" s="7"/>
      <c r="UL98" s="7"/>
      <c r="UM98" s="7"/>
      <c r="UN98" s="7"/>
      <c r="UO98" s="7"/>
      <c r="UP98" s="7"/>
      <c r="UQ98" s="7"/>
      <c r="UR98" s="7"/>
      <c r="US98" s="7"/>
      <c r="UT98" s="7"/>
      <c r="UU98" s="7"/>
      <c r="UV98" s="7"/>
      <c r="UW98" s="7"/>
      <c r="UX98" s="7"/>
      <c r="UY98" s="7"/>
      <c r="UZ98" s="7"/>
      <c r="VA98" s="7"/>
      <c r="VB98" s="7"/>
      <c r="VC98" s="7"/>
      <c r="VD98" s="7"/>
      <c r="VE98" s="7"/>
      <c r="VF98" s="7"/>
      <c r="VG98" s="7"/>
      <c r="VH98" s="7"/>
      <c r="VI98" s="7"/>
      <c r="VJ98" s="7"/>
      <c r="VK98" s="7"/>
      <c r="VL98" s="7"/>
      <c r="VM98" s="7"/>
      <c r="VN98" s="7"/>
      <c r="VO98" s="7"/>
      <c r="VP98" s="7"/>
      <c r="VQ98" s="7"/>
      <c r="VR98" s="7"/>
      <c r="VS98" s="7"/>
      <c r="VT98" s="7"/>
      <c r="VU98" s="7"/>
      <c r="VV98" s="7"/>
      <c r="VW98" s="7"/>
      <c r="VX98" s="7"/>
      <c r="VY98" s="7"/>
      <c r="VZ98" s="7"/>
      <c r="WA98" s="7"/>
      <c r="WB98" s="7"/>
      <c r="WC98" s="7"/>
      <c r="WD98" s="7"/>
      <c r="WE98" s="7"/>
      <c r="WF98" s="7"/>
      <c r="WG98" s="7"/>
      <c r="WH98" s="7"/>
      <c r="WI98" s="7"/>
      <c r="WJ98" s="7"/>
      <c r="WK98" s="7"/>
      <c r="WL98" s="7"/>
      <c r="WM98" s="7"/>
      <c r="WN98" s="7"/>
      <c r="WO98" s="7"/>
      <c r="WP98" s="7"/>
      <c r="WQ98" s="7"/>
      <c r="WR98" s="7"/>
      <c r="WS98" s="7"/>
      <c r="WT98" s="7"/>
      <c r="WU98" s="7"/>
      <c r="WV98" s="7"/>
      <c r="WW98" s="7"/>
      <c r="WX98" s="7"/>
      <c r="WY98" s="7"/>
      <c r="WZ98" s="7"/>
      <c r="XA98" s="7"/>
      <c r="XB98" s="7"/>
      <c r="XC98" s="7"/>
      <c r="XD98" s="7"/>
      <c r="XE98" s="7"/>
      <c r="XF98" s="7"/>
      <c r="XG98" s="7"/>
      <c r="XH98" s="7"/>
      <c r="XI98" s="7"/>
      <c r="XJ98" s="7"/>
      <c r="XK98" s="7"/>
      <c r="XL98" s="7"/>
      <c r="XM98" s="7"/>
      <c r="XN98" s="7"/>
      <c r="XO98" s="7"/>
      <c r="XP98" s="7"/>
      <c r="XQ98" s="7"/>
      <c r="XR98" s="7"/>
      <c r="XS98" s="7"/>
      <c r="XT98" s="7"/>
      <c r="XU98" s="7"/>
      <c r="XV98" s="7"/>
      <c r="XW98" s="7"/>
      <c r="XX98" s="7"/>
      <c r="XY98" s="7"/>
      <c r="XZ98" s="7"/>
      <c r="YA98" s="7"/>
      <c r="YB98" s="7"/>
      <c r="YC98" s="7"/>
      <c r="YD98" s="7"/>
      <c r="YE98" s="7"/>
      <c r="YF98" s="7"/>
      <c r="YG98" s="7"/>
      <c r="YH98" s="7"/>
      <c r="YI98" s="7"/>
      <c r="YJ98" s="7"/>
      <c r="YK98" s="7"/>
      <c r="YL98" s="7"/>
      <c r="YM98" s="7"/>
      <c r="YN98" s="7"/>
      <c r="YO98" s="7"/>
      <c r="YP98" s="7"/>
      <c r="YQ98" s="7"/>
      <c r="YR98" s="7"/>
      <c r="YS98" s="7"/>
      <c r="YT98" s="7"/>
      <c r="YU98" s="7"/>
      <c r="YV98" s="7"/>
      <c r="YW98" s="7"/>
      <c r="YX98" s="7"/>
      <c r="YY98" s="7"/>
      <c r="YZ98" s="7"/>
      <c r="ZA98" s="7"/>
      <c r="ZB98" s="7"/>
      <c r="ZC98" s="7"/>
      <c r="ZD98" s="7"/>
      <c r="ZE98" s="7"/>
      <c r="ZF98" s="7"/>
      <c r="ZG98" s="7"/>
      <c r="ZH98" s="7"/>
      <c r="ZI98" s="7"/>
      <c r="ZJ98" s="7"/>
      <c r="ZK98" s="7"/>
      <c r="ZL98" s="7"/>
      <c r="ZM98" s="7"/>
      <c r="ZN98" s="7"/>
      <c r="ZO98" s="7"/>
      <c r="ZP98" s="7"/>
      <c r="ZQ98" s="7"/>
      <c r="ZR98" s="7"/>
      <c r="ZS98" s="7"/>
      <c r="ZT98" s="7"/>
      <c r="ZU98" s="7"/>
      <c r="ZV98" s="7"/>
      <c r="ZW98" s="7"/>
      <c r="ZX98" s="7"/>
      <c r="ZY98" s="7"/>
      <c r="ZZ98" s="7"/>
      <c r="AAA98" s="7"/>
      <c r="AAB98" s="7"/>
      <c r="AAC98" s="7"/>
      <c r="AAD98" s="7"/>
      <c r="AAE98" s="7"/>
      <c r="AAF98" s="7"/>
      <c r="AAG98" s="7"/>
      <c r="AAH98" s="7"/>
      <c r="AAI98" s="7"/>
      <c r="AAJ98" s="7"/>
      <c r="AAK98" s="7"/>
      <c r="AAL98" s="7"/>
      <c r="AAM98" s="7"/>
      <c r="AAN98" s="7"/>
      <c r="AAO98" s="7"/>
      <c r="AAP98" s="7"/>
      <c r="AAQ98" s="7"/>
      <c r="AAR98" s="7"/>
      <c r="AAS98" s="7"/>
      <c r="AAT98" s="7"/>
      <c r="AAU98" s="7"/>
      <c r="AAV98" s="7"/>
      <c r="AAW98" s="7"/>
      <c r="AAX98" s="7"/>
      <c r="AAY98" s="7"/>
      <c r="AAZ98" s="7"/>
      <c r="ABA98" s="7"/>
      <c r="ABB98" s="7"/>
      <c r="ABC98" s="7"/>
      <c r="ABD98" s="7"/>
      <c r="ABE98" s="7"/>
      <c r="ABF98" s="7"/>
      <c r="ABG98" s="7"/>
      <c r="ABH98" s="7"/>
      <c r="ABI98" s="7"/>
      <c r="ABJ98" s="7"/>
      <c r="ABK98" s="7"/>
      <c r="ABL98" s="7"/>
      <c r="ABM98" s="7"/>
      <c r="ABN98" s="7"/>
      <c r="ABO98" s="7"/>
      <c r="ABP98" s="7"/>
      <c r="ABQ98" s="7"/>
      <c r="ABR98" s="7"/>
      <c r="ABS98" s="7"/>
      <c r="ABT98" s="7"/>
      <c r="ABU98" s="7"/>
      <c r="ABV98" s="7"/>
      <c r="ABW98" s="7"/>
      <c r="ABX98" s="7"/>
      <c r="ABY98" s="7"/>
      <c r="ABZ98" s="7"/>
      <c r="ACA98" s="7"/>
      <c r="ACB98" s="7"/>
      <c r="ACC98" s="7"/>
      <c r="ACD98" s="7"/>
      <c r="ACE98" s="7"/>
      <c r="ACF98" s="7"/>
      <c r="ACG98" s="7"/>
      <c r="ACH98" s="7"/>
      <c r="ACI98" s="7"/>
      <c r="ACJ98" s="7"/>
      <c r="ACK98" s="7"/>
      <c r="ACL98" s="7"/>
      <c r="ACM98" s="7"/>
      <c r="ACN98" s="7"/>
      <c r="ACO98" s="7"/>
      <c r="ACP98" s="7"/>
      <c r="ACQ98" s="7"/>
      <c r="ACR98" s="7"/>
      <c r="ACS98" s="7"/>
      <c r="ACT98" s="7"/>
      <c r="ACU98" s="7"/>
      <c r="ACV98" s="7"/>
      <c r="ACW98" s="7"/>
      <c r="ACX98" s="7"/>
      <c r="ACY98" s="7"/>
      <c r="ACZ98" s="7"/>
      <c r="ADA98" s="7"/>
      <c r="ADB98" s="7"/>
      <c r="ADC98" s="7"/>
      <c r="ADD98" s="7"/>
      <c r="ADE98" s="7"/>
      <c r="ADF98" s="7"/>
      <c r="ADG98" s="7"/>
      <c r="ADH98" s="7"/>
      <c r="ADI98" s="7"/>
      <c r="ADJ98" s="7"/>
      <c r="ADK98" s="7"/>
      <c r="ADL98" s="7"/>
      <c r="ADM98" s="7"/>
      <c r="ADN98" s="7"/>
      <c r="ADO98" s="7"/>
      <c r="ADP98" s="7"/>
      <c r="ADQ98" s="7"/>
      <c r="ADR98" s="7"/>
      <c r="ADS98" s="7"/>
      <c r="ADT98" s="7"/>
      <c r="ADU98" s="7"/>
      <c r="ADV98" s="7"/>
      <c r="ADW98" s="7"/>
      <c r="ADX98" s="7"/>
      <c r="ADY98" s="7"/>
      <c r="ADZ98" s="7"/>
      <c r="AEA98" s="7"/>
      <c r="AEB98" s="7"/>
      <c r="AEC98" s="7"/>
      <c r="AED98" s="7"/>
      <c r="AEE98" s="7"/>
      <c r="AEF98" s="7"/>
      <c r="AEG98" s="7"/>
      <c r="AEH98" s="7"/>
      <c r="AEI98" s="7"/>
      <c r="AEJ98" s="7"/>
      <c r="AEK98" s="7"/>
      <c r="AEL98" s="7"/>
      <c r="AEM98" s="7"/>
      <c r="AEN98" s="7"/>
      <c r="AEO98" s="7"/>
      <c r="AEP98" s="7"/>
      <c r="AEQ98" s="7"/>
      <c r="AER98" s="7"/>
      <c r="AES98" s="7"/>
      <c r="AET98" s="7"/>
      <c r="AEU98" s="7"/>
      <c r="AEV98" s="7"/>
      <c r="AEW98" s="7"/>
      <c r="AEX98" s="7"/>
      <c r="AEY98" s="7"/>
      <c r="AEZ98" s="7"/>
      <c r="AFA98" s="7"/>
      <c r="AFB98" s="7"/>
      <c r="AFC98" s="7"/>
      <c r="AFD98" s="7"/>
      <c r="AFE98" s="7"/>
      <c r="AFF98" s="7"/>
      <c r="AFG98" s="7"/>
      <c r="AFH98" s="7"/>
      <c r="AFI98" s="7"/>
      <c r="AFJ98" s="7"/>
      <c r="AFK98" s="7"/>
      <c r="AFL98" s="7"/>
      <c r="AFM98" s="7"/>
      <c r="AFN98" s="7"/>
      <c r="AFO98" s="7"/>
      <c r="AFP98" s="7"/>
      <c r="AFQ98" s="7"/>
      <c r="AFR98" s="7"/>
      <c r="AFS98" s="7"/>
      <c r="AFT98" s="7"/>
      <c r="AFU98" s="7"/>
      <c r="AFV98" s="7"/>
      <c r="AFW98" s="7"/>
      <c r="AFX98" s="7"/>
      <c r="AFY98" s="7"/>
      <c r="AFZ98" s="7"/>
      <c r="AGA98" s="7"/>
      <c r="AGB98" s="7"/>
      <c r="AGC98" s="7"/>
      <c r="AGD98" s="7"/>
      <c r="AGE98" s="7"/>
      <c r="AGF98" s="7"/>
      <c r="AGG98" s="7"/>
      <c r="AGH98" s="7"/>
      <c r="AGI98" s="7"/>
      <c r="AGJ98" s="7"/>
      <c r="AGK98" s="7"/>
      <c r="AGL98" s="7"/>
      <c r="AGM98" s="7"/>
      <c r="AGN98" s="7"/>
      <c r="AGO98" s="7"/>
      <c r="AGP98" s="7"/>
      <c r="AGQ98" s="7"/>
      <c r="AGR98" s="7"/>
      <c r="AGS98" s="7"/>
      <c r="AGT98" s="7"/>
      <c r="AGU98" s="7"/>
      <c r="AGV98" s="7"/>
      <c r="AGW98" s="7"/>
      <c r="AGX98" s="7"/>
      <c r="AGY98" s="7"/>
      <c r="AGZ98" s="7"/>
      <c r="AHA98" s="7"/>
      <c r="AHB98" s="7"/>
      <c r="AHC98" s="7"/>
      <c r="AHD98" s="7"/>
      <c r="AHE98" s="7"/>
      <c r="AHF98" s="7"/>
      <c r="AHG98" s="7"/>
      <c r="AHH98" s="7"/>
      <c r="AHI98" s="7"/>
      <c r="AHJ98" s="7"/>
      <c r="AHK98" s="7"/>
      <c r="AHL98" s="7"/>
      <c r="AHM98" s="7"/>
      <c r="AHN98" s="7"/>
      <c r="AHO98" s="7"/>
      <c r="AHP98" s="7"/>
      <c r="AHQ98" s="7"/>
      <c r="AHR98" s="7"/>
      <c r="AHS98" s="7"/>
      <c r="AHT98" s="7"/>
      <c r="AHU98" s="7"/>
      <c r="AHV98" s="7"/>
      <c r="AHW98" s="7"/>
      <c r="AHX98" s="7"/>
      <c r="AHY98" s="7"/>
      <c r="AHZ98" s="7"/>
      <c r="AIA98" s="7"/>
      <c r="AIB98" s="7"/>
      <c r="AIC98" s="7"/>
      <c r="AID98" s="7"/>
      <c r="AIE98" s="7"/>
      <c r="AIF98" s="7"/>
      <c r="AIG98" s="7"/>
      <c r="AIH98" s="7"/>
      <c r="AII98" s="7"/>
      <c r="AIJ98" s="7"/>
      <c r="AIK98" s="7"/>
      <c r="AIL98" s="7"/>
      <c r="AIM98" s="7"/>
      <c r="AIN98" s="7"/>
      <c r="AIO98" s="7"/>
      <c r="AIP98" s="7"/>
      <c r="AIQ98" s="7"/>
      <c r="AIR98" s="7"/>
      <c r="AIS98" s="7"/>
      <c r="AIT98" s="7"/>
      <c r="AIU98" s="7"/>
      <c r="AIV98" s="7"/>
      <c r="AIW98" s="7"/>
      <c r="AIX98" s="7"/>
      <c r="AIY98" s="7"/>
      <c r="AIZ98" s="7"/>
      <c r="AJA98" s="7"/>
      <c r="AJB98" s="7"/>
      <c r="AJC98" s="7"/>
      <c r="AJD98" s="7"/>
      <c r="AJE98" s="7"/>
      <c r="AJF98" s="7"/>
      <c r="AJG98" s="7"/>
      <c r="AJH98" s="7"/>
      <c r="AJI98" s="7"/>
      <c r="AJJ98" s="7"/>
      <c r="AJK98" s="7"/>
      <c r="AJL98" s="7"/>
      <c r="AJM98" s="7"/>
      <c r="AJN98" s="7"/>
      <c r="AJO98" s="7"/>
      <c r="AJP98" s="7"/>
      <c r="AJQ98" s="7"/>
      <c r="AJR98" s="7"/>
      <c r="AJS98" s="7"/>
      <c r="AJT98" s="7"/>
      <c r="AJU98" s="7"/>
      <c r="AJV98" s="7"/>
      <c r="AJW98" s="7"/>
      <c r="AJX98" s="7"/>
      <c r="AJY98" s="7"/>
      <c r="AJZ98" s="7"/>
      <c r="AKA98" s="7"/>
      <c r="AKB98" s="7"/>
      <c r="AKC98" s="7"/>
      <c r="AKD98" s="7"/>
      <c r="AKE98" s="7"/>
      <c r="AKF98" s="7"/>
      <c r="AKG98" s="7"/>
      <c r="AKH98" s="7"/>
      <c r="AKI98" s="7"/>
      <c r="AKJ98" s="7"/>
      <c r="AKK98" s="7"/>
      <c r="AKL98" s="7"/>
      <c r="AKM98" s="7"/>
      <c r="AKN98" s="7"/>
      <c r="AKO98" s="7"/>
      <c r="AKP98" s="7"/>
      <c r="AKQ98" s="7"/>
      <c r="AKR98" s="7"/>
      <c r="AKS98" s="7"/>
      <c r="AKT98" s="7"/>
      <c r="AKU98" s="7"/>
      <c r="AKV98" s="7"/>
      <c r="AKW98" s="7"/>
      <c r="AKX98" s="7"/>
      <c r="AKY98" s="7"/>
      <c r="AKZ98" s="7"/>
      <c r="ALA98" s="7"/>
      <c r="ALB98" s="7"/>
      <c r="ALC98" s="7"/>
      <c r="ALD98" s="7"/>
      <c r="ALE98" s="7"/>
      <c r="ALF98" s="7"/>
      <c r="ALG98" s="7"/>
      <c r="ALH98" s="7"/>
      <c r="ALI98" s="7"/>
      <c r="ALJ98" s="7"/>
      <c r="ALK98" s="7"/>
      <c r="ALL98" s="7"/>
      <c r="ALM98" s="7"/>
      <c r="ALN98" s="7"/>
      <c r="ALO98" s="7"/>
      <c r="ALP98" s="7"/>
      <c r="ALQ98" s="7"/>
      <c r="ALR98" s="7"/>
      <c r="ALS98" s="7"/>
      <c r="ALT98" s="7"/>
      <c r="ALU98" s="7"/>
      <c r="ALV98" s="7"/>
      <c r="ALW98" s="7"/>
      <c r="ALX98" s="7"/>
      <c r="ALY98" s="7"/>
      <c r="ALZ98" s="7"/>
      <c r="AMA98" s="7"/>
      <c r="AMB98" s="7"/>
      <c r="AMC98" s="7"/>
      <c r="AMD98" s="7"/>
    </row>
    <row r="99" spans="1:1018" x14ac:dyDescent="0.25">
      <c r="A99" s="1" t="s">
        <v>66</v>
      </c>
      <c r="B99" s="13" t="s">
        <v>20</v>
      </c>
      <c r="C99" s="10">
        <v>0.95</v>
      </c>
      <c r="D99" s="10">
        <v>1.2</v>
      </c>
      <c r="E99" s="9" t="s">
        <v>293</v>
      </c>
      <c r="F99" s="10">
        <v>0.63</v>
      </c>
      <c r="G99" s="21" t="s">
        <v>10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7"/>
      <c r="GO99" s="7"/>
      <c r="GP99" s="7"/>
      <c r="GQ99" s="7"/>
      <c r="GR99" s="7"/>
      <c r="GS99" s="7"/>
      <c r="GT99" s="7"/>
      <c r="GU99" s="7"/>
      <c r="GV99" s="7"/>
      <c r="GW99" s="7"/>
      <c r="GX99" s="7"/>
      <c r="GY99" s="7"/>
      <c r="GZ99" s="7"/>
      <c r="HA99" s="7"/>
      <c r="HB99" s="7"/>
      <c r="HC99" s="7"/>
      <c r="HD99" s="7"/>
      <c r="HE99" s="7"/>
      <c r="HF99" s="7"/>
      <c r="HG99" s="7"/>
      <c r="HH99" s="7"/>
      <c r="HI99" s="7"/>
      <c r="HJ99" s="7"/>
      <c r="HK99" s="7"/>
      <c r="HL99" s="7"/>
      <c r="HM99" s="7"/>
      <c r="HN99" s="7"/>
      <c r="HO99" s="7"/>
      <c r="HP99" s="7"/>
      <c r="HQ99" s="7"/>
      <c r="HR99" s="7"/>
      <c r="HS99" s="7"/>
      <c r="HT99" s="7"/>
      <c r="HU99" s="7"/>
      <c r="HV99" s="7"/>
      <c r="HW99" s="7"/>
      <c r="HX99" s="7"/>
      <c r="HY99" s="7"/>
      <c r="HZ99" s="7"/>
      <c r="IA99" s="7"/>
      <c r="IB99" s="7"/>
      <c r="IC99" s="7"/>
      <c r="ID99" s="7"/>
      <c r="IE99" s="7"/>
      <c r="IF99" s="7"/>
      <c r="IG99" s="7"/>
      <c r="IH99" s="7"/>
      <c r="II99" s="7"/>
      <c r="IJ99" s="7"/>
      <c r="IK99" s="7"/>
      <c r="IL99" s="7"/>
      <c r="IM99" s="7"/>
      <c r="IN99" s="7"/>
      <c r="IO99" s="7"/>
      <c r="IP99" s="7"/>
      <c r="IQ99" s="7"/>
      <c r="IR99" s="7"/>
      <c r="IS99" s="7"/>
      <c r="IT99" s="7"/>
      <c r="IU99" s="7"/>
      <c r="IV99" s="7"/>
      <c r="IW99" s="7"/>
      <c r="IX99" s="7"/>
      <c r="IY99" s="7"/>
      <c r="IZ99" s="7"/>
      <c r="JA99" s="7"/>
      <c r="JB99" s="7"/>
      <c r="JC99" s="7"/>
      <c r="JD99" s="7"/>
      <c r="JE99" s="7"/>
      <c r="JF99" s="7"/>
      <c r="JG99" s="7"/>
      <c r="JH99" s="7"/>
      <c r="JI99" s="7"/>
      <c r="JJ99" s="7"/>
      <c r="JK99" s="7"/>
      <c r="JL99" s="7"/>
      <c r="JM99" s="7"/>
      <c r="JN99" s="7"/>
      <c r="JO99" s="7"/>
      <c r="JP99" s="7"/>
      <c r="JQ99" s="7"/>
      <c r="JR99" s="7"/>
      <c r="JS99" s="7"/>
      <c r="JT99" s="7"/>
      <c r="JU99" s="7"/>
      <c r="JV99" s="7"/>
      <c r="JW99" s="7"/>
      <c r="JX99" s="7"/>
      <c r="JY99" s="7"/>
      <c r="JZ99" s="7"/>
      <c r="KA99" s="7"/>
      <c r="KB99" s="7"/>
      <c r="KC99" s="7"/>
      <c r="KD99" s="7"/>
      <c r="KE99" s="7"/>
      <c r="KF99" s="7"/>
      <c r="KG99" s="7"/>
      <c r="KH99" s="7"/>
      <c r="KI99" s="7"/>
      <c r="KJ99" s="7"/>
      <c r="KK99" s="7"/>
      <c r="KL99" s="7"/>
      <c r="KM99" s="7"/>
      <c r="KN99" s="7"/>
      <c r="KO99" s="7"/>
      <c r="KP99" s="7"/>
      <c r="KQ99" s="7"/>
      <c r="KR99" s="7"/>
      <c r="KS99" s="7"/>
      <c r="KT99" s="7"/>
      <c r="KU99" s="7"/>
      <c r="KV99" s="7"/>
      <c r="KW99" s="7"/>
      <c r="KX99" s="7"/>
      <c r="KY99" s="7"/>
      <c r="KZ99" s="7"/>
      <c r="LA99" s="7"/>
      <c r="LB99" s="7"/>
      <c r="LC99" s="7"/>
      <c r="LD99" s="7"/>
      <c r="LE99" s="7"/>
      <c r="LF99" s="7"/>
      <c r="LG99" s="7"/>
      <c r="LH99" s="7"/>
      <c r="LI99" s="7"/>
      <c r="LJ99" s="7"/>
      <c r="LK99" s="7"/>
      <c r="LL99" s="7"/>
      <c r="LM99" s="7"/>
      <c r="LN99" s="7"/>
      <c r="LO99" s="7"/>
      <c r="LP99" s="7"/>
      <c r="LQ99" s="7"/>
      <c r="LR99" s="7"/>
      <c r="LS99" s="7"/>
      <c r="LT99" s="7"/>
      <c r="LU99" s="7"/>
      <c r="LV99" s="7"/>
      <c r="LW99" s="7"/>
      <c r="LX99" s="7"/>
      <c r="LY99" s="7"/>
      <c r="LZ99" s="7"/>
      <c r="MA99" s="7"/>
      <c r="MB99" s="7"/>
      <c r="MC99" s="7"/>
      <c r="MD99" s="7"/>
      <c r="ME99" s="7"/>
      <c r="MF99" s="7"/>
      <c r="MG99" s="7"/>
      <c r="MH99" s="7"/>
      <c r="MI99" s="7"/>
      <c r="MJ99" s="7"/>
      <c r="MK99" s="7"/>
      <c r="ML99" s="7"/>
      <c r="MM99" s="7"/>
      <c r="MN99" s="7"/>
      <c r="MO99" s="7"/>
      <c r="MP99" s="7"/>
      <c r="MQ99" s="7"/>
      <c r="MR99" s="7"/>
      <c r="MS99" s="7"/>
      <c r="MT99" s="7"/>
      <c r="MU99" s="7"/>
      <c r="MV99" s="7"/>
      <c r="MW99" s="7"/>
      <c r="MX99" s="7"/>
      <c r="MY99" s="7"/>
      <c r="MZ99" s="7"/>
      <c r="NA99" s="7"/>
      <c r="NB99" s="7"/>
      <c r="NC99" s="7"/>
      <c r="ND99" s="7"/>
      <c r="NE99" s="7"/>
      <c r="NF99" s="7"/>
      <c r="NG99" s="7"/>
      <c r="NH99" s="7"/>
      <c r="NI99" s="7"/>
      <c r="NJ99" s="7"/>
      <c r="NK99" s="7"/>
      <c r="NL99" s="7"/>
      <c r="NM99" s="7"/>
      <c r="NN99" s="7"/>
      <c r="NO99" s="7"/>
      <c r="NP99" s="7"/>
      <c r="NQ99" s="7"/>
      <c r="NR99" s="7"/>
      <c r="NS99" s="7"/>
      <c r="NT99" s="7"/>
      <c r="NU99" s="7"/>
      <c r="NV99" s="7"/>
      <c r="NW99" s="7"/>
      <c r="NX99" s="7"/>
      <c r="NY99" s="7"/>
      <c r="NZ99" s="7"/>
      <c r="OA99" s="7"/>
      <c r="OB99" s="7"/>
      <c r="OC99" s="7"/>
      <c r="OD99" s="7"/>
      <c r="OE99" s="7"/>
      <c r="OF99" s="7"/>
      <c r="OG99" s="7"/>
      <c r="OH99" s="7"/>
      <c r="OI99" s="7"/>
      <c r="OJ99" s="7"/>
      <c r="OK99" s="7"/>
      <c r="OL99" s="7"/>
      <c r="OM99" s="7"/>
      <c r="ON99" s="7"/>
      <c r="OO99" s="7"/>
      <c r="OP99" s="7"/>
      <c r="OQ99" s="7"/>
      <c r="OR99" s="7"/>
      <c r="OS99" s="7"/>
      <c r="OT99" s="7"/>
      <c r="OU99" s="7"/>
      <c r="OV99" s="7"/>
      <c r="OW99" s="7"/>
      <c r="OX99" s="7"/>
      <c r="OY99" s="7"/>
      <c r="OZ99" s="7"/>
      <c r="PA99" s="7"/>
      <c r="PB99" s="7"/>
      <c r="PC99" s="7"/>
      <c r="PD99" s="7"/>
      <c r="PE99" s="7"/>
      <c r="PF99" s="7"/>
      <c r="PG99" s="7"/>
      <c r="PH99" s="7"/>
      <c r="PI99" s="7"/>
      <c r="PJ99" s="7"/>
      <c r="PK99" s="7"/>
      <c r="PL99" s="7"/>
      <c r="PM99" s="7"/>
      <c r="PN99" s="7"/>
      <c r="PO99" s="7"/>
      <c r="PP99" s="7"/>
      <c r="PQ99" s="7"/>
      <c r="PR99" s="7"/>
      <c r="PS99" s="7"/>
      <c r="PT99" s="7"/>
      <c r="PU99" s="7"/>
      <c r="PV99" s="7"/>
      <c r="PW99" s="7"/>
      <c r="PX99" s="7"/>
      <c r="PY99" s="7"/>
      <c r="PZ99" s="7"/>
      <c r="QA99" s="7"/>
      <c r="QB99" s="7"/>
      <c r="QC99" s="7"/>
      <c r="QD99" s="7"/>
      <c r="QE99" s="7"/>
      <c r="QF99" s="7"/>
      <c r="QG99" s="7"/>
      <c r="QH99" s="7"/>
      <c r="QI99" s="7"/>
      <c r="QJ99" s="7"/>
      <c r="QK99" s="7"/>
      <c r="QL99" s="7"/>
      <c r="QM99" s="7"/>
      <c r="QN99" s="7"/>
      <c r="QO99" s="7"/>
      <c r="QP99" s="7"/>
      <c r="QQ99" s="7"/>
      <c r="QR99" s="7"/>
      <c r="QS99" s="7"/>
      <c r="QT99" s="7"/>
      <c r="QU99" s="7"/>
      <c r="QV99" s="7"/>
      <c r="QW99" s="7"/>
      <c r="QX99" s="7"/>
      <c r="QY99" s="7"/>
      <c r="QZ99" s="7"/>
      <c r="RA99" s="7"/>
      <c r="RB99" s="7"/>
      <c r="RC99" s="7"/>
      <c r="RD99" s="7"/>
      <c r="RE99" s="7"/>
      <c r="RF99" s="7"/>
      <c r="RG99" s="7"/>
      <c r="RH99" s="7"/>
      <c r="RI99" s="7"/>
      <c r="RJ99" s="7"/>
      <c r="RK99" s="7"/>
      <c r="RL99" s="7"/>
      <c r="RM99" s="7"/>
      <c r="RN99" s="7"/>
      <c r="RO99" s="7"/>
      <c r="RP99" s="7"/>
      <c r="RQ99" s="7"/>
      <c r="RR99" s="7"/>
      <c r="RS99" s="7"/>
      <c r="RT99" s="7"/>
      <c r="RU99" s="7"/>
      <c r="RV99" s="7"/>
      <c r="RW99" s="7"/>
      <c r="RX99" s="7"/>
      <c r="RY99" s="7"/>
      <c r="RZ99" s="7"/>
      <c r="SA99" s="7"/>
      <c r="SB99" s="7"/>
      <c r="SC99" s="7"/>
      <c r="SD99" s="7"/>
      <c r="SE99" s="7"/>
      <c r="SF99" s="7"/>
      <c r="SG99" s="7"/>
      <c r="SH99" s="7"/>
      <c r="SI99" s="7"/>
      <c r="SJ99" s="7"/>
      <c r="SK99" s="7"/>
      <c r="SL99" s="7"/>
      <c r="SM99" s="7"/>
      <c r="SN99" s="7"/>
      <c r="SO99" s="7"/>
      <c r="SP99" s="7"/>
      <c r="SQ99" s="7"/>
      <c r="SR99" s="7"/>
      <c r="SS99" s="7"/>
      <c r="ST99" s="7"/>
      <c r="SU99" s="7"/>
      <c r="SV99" s="7"/>
      <c r="SW99" s="7"/>
      <c r="SX99" s="7"/>
      <c r="SY99" s="7"/>
      <c r="SZ99" s="7"/>
      <c r="TA99" s="7"/>
      <c r="TB99" s="7"/>
      <c r="TC99" s="7"/>
      <c r="TD99" s="7"/>
      <c r="TE99" s="7"/>
      <c r="TF99" s="7"/>
      <c r="TG99" s="7"/>
      <c r="TH99" s="7"/>
      <c r="TI99" s="7"/>
      <c r="TJ99" s="7"/>
      <c r="TK99" s="7"/>
      <c r="TL99" s="7"/>
      <c r="TM99" s="7"/>
      <c r="TN99" s="7"/>
      <c r="TO99" s="7"/>
      <c r="TP99" s="7"/>
      <c r="TQ99" s="7"/>
      <c r="TR99" s="7"/>
      <c r="TS99" s="7"/>
      <c r="TT99" s="7"/>
      <c r="TU99" s="7"/>
      <c r="TV99" s="7"/>
      <c r="TW99" s="7"/>
      <c r="TX99" s="7"/>
      <c r="TY99" s="7"/>
      <c r="TZ99" s="7"/>
      <c r="UA99" s="7"/>
      <c r="UB99" s="7"/>
      <c r="UC99" s="7"/>
      <c r="UD99" s="7"/>
      <c r="UE99" s="7"/>
      <c r="UF99" s="7"/>
      <c r="UG99" s="7"/>
      <c r="UH99" s="7"/>
      <c r="UI99" s="7"/>
      <c r="UJ99" s="7"/>
      <c r="UK99" s="7"/>
      <c r="UL99" s="7"/>
      <c r="UM99" s="7"/>
      <c r="UN99" s="7"/>
      <c r="UO99" s="7"/>
      <c r="UP99" s="7"/>
      <c r="UQ99" s="7"/>
      <c r="UR99" s="7"/>
      <c r="US99" s="7"/>
      <c r="UT99" s="7"/>
      <c r="UU99" s="7"/>
      <c r="UV99" s="7"/>
      <c r="UW99" s="7"/>
      <c r="UX99" s="7"/>
      <c r="UY99" s="7"/>
      <c r="UZ99" s="7"/>
      <c r="VA99" s="7"/>
      <c r="VB99" s="7"/>
      <c r="VC99" s="7"/>
      <c r="VD99" s="7"/>
      <c r="VE99" s="7"/>
      <c r="VF99" s="7"/>
      <c r="VG99" s="7"/>
      <c r="VH99" s="7"/>
      <c r="VI99" s="7"/>
      <c r="VJ99" s="7"/>
      <c r="VK99" s="7"/>
      <c r="VL99" s="7"/>
      <c r="VM99" s="7"/>
      <c r="VN99" s="7"/>
      <c r="VO99" s="7"/>
      <c r="VP99" s="7"/>
      <c r="VQ99" s="7"/>
      <c r="VR99" s="7"/>
      <c r="VS99" s="7"/>
      <c r="VT99" s="7"/>
      <c r="VU99" s="7"/>
      <c r="VV99" s="7"/>
      <c r="VW99" s="7"/>
      <c r="VX99" s="7"/>
      <c r="VY99" s="7"/>
      <c r="VZ99" s="7"/>
      <c r="WA99" s="7"/>
      <c r="WB99" s="7"/>
      <c r="WC99" s="7"/>
      <c r="WD99" s="7"/>
      <c r="WE99" s="7"/>
      <c r="WF99" s="7"/>
      <c r="WG99" s="7"/>
      <c r="WH99" s="7"/>
      <c r="WI99" s="7"/>
      <c r="WJ99" s="7"/>
      <c r="WK99" s="7"/>
      <c r="WL99" s="7"/>
      <c r="WM99" s="7"/>
      <c r="WN99" s="7"/>
      <c r="WO99" s="7"/>
      <c r="WP99" s="7"/>
      <c r="WQ99" s="7"/>
      <c r="WR99" s="7"/>
      <c r="WS99" s="7"/>
      <c r="WT99" s="7"/>
      <c r="WU99" s="7"/>
      <c r="WV99" s="7"/>
      <c r="WW99" s="7"/>
      <c r="WX99" s="7"/>
      <c r="WY99" s="7"/>
      <c r="WZ99" s="7"/>
      <c r="XA99" s="7"/>
      <c r="XB99" s="7"/>
      <c r="XC99" s="7"/>
      <c r="XD99" s="7"/>
      <c r="XE99" s="7"/>
      <c r="XF99" s="7"/>
      <c r="XG99" s="7"/>
      <c r="XH99" s="7"/>
      <c r="XI99" s="7"/>
      <c r="XJ99" s="7"/>
      <c r="XK99" s="7"/>
      <c r="XL99" s="7"/>
      <c r="XM99" s="7"/>
      <c r="XN99" s="7"/>
      <c r="XO99" s="7"/>
      <c r="XP99" s="7"/>
      <c r="XQ99" s="7"/>
      <c r="XR99" s="7"/>
      <c r="XS99" s="7"/>
      <c r="XT99" s="7"/>
      <c r="XU99" s="7"/>
      <c r="XV99" s="7"/>
      <c r="XW99" s="7"/>
      <c r="XX99" s="7"/>
      <c r="XY99" s="7"/>
      <c r="XZ99" s="7"/>
      <c r="YA99" s="7"/>
      <c r="YB99" s="7"/>
      <c r="YC99" s="7"/>
      <c r="YD99" s="7"/>
      <c r="YE99" s="7"/>
      <c r="YF99" s="7"/>
      <c r="YG99" s="7"/>
      <c r="YH99" s="7"/>
      <c r="YI99" s="7"/>
      <c r="YJ99" s="7"/>
      <c r="YK99" s="7"/>
      <c r="YL99" s="7"/>
      <c r="YM99" s="7"/>
      <c r="YN99" s="7"/>
      <c r="YO99" s="7"/>
      <c r="YP99" s="7"/>
      <c r="YQ99" s="7"/>
      <c r="YR99" s="7"/>
      <c r="YS99" s="7"/>
      <c r="YT99" s="7"/>
      <c r="YU99" s="7"/>
      <c r="YV99" s="7"/>
      <c r="YW99" s="7"/>
      <c r="YX99" s="7"/>
      <c r="YY99" s="7"/>
      <c r="YZ99" s="7"/>
      <c r="ZA99" s="7"/>
      <c r="ZB99" s="7"/>
      <c r="ZC99" s="7"/>
      <c r="ZD99" s="7"/>
      <c r="ZE99" s="7"/>
      <c r="ZF99" s="7"/>
      <c r="ZG99" s="7"/>
      <c r="ZH99" s="7"/>
      <c r="ZI99" s="7"/>
      <c r="ZJ99" s="7"/>
      <c r="ZK99" s="7"/>
      <c r="ZL99" s="7"/>
      <c r="ZM99" s="7"/>
      <c r="ZN99" s="7"/>
      <c r="ZO99" s="7"/>
      <c r="ZP99" s="7"/>
      <c r="ZQ99" s="7"/>
      <c r="ZR99" s="7"/>
      <c r="ZS99" s="7"/>
      <c r="ZT99" s="7"/>
      <c r="ZU99" s="7"/>
      <c r="ZV99" s="7"/>
      <c r="ZW99" s="7"/>
      <c r="ZX99" s="7"/>
      <c r="ZY99" s="7"/>
      <c r="ZZ99" s="7"/>
      <c r="AAA99" s="7"/>
      <c r="AAB99" s="7"/>
      <c r="AAC99" s="7"/>
      <c r="AAD99" s="7"/>
      <c r="AAE99" s="7"/>
      <c r="AAF99" s="7"/>
      <c r="AAG99" s="7"/>
      <c r="AAH99" s="7"/>
      <c r="AAI99" s="7"/>
      <c r="AAJ99" s="7"/>
      <c r="AAK99" s="7"/>
      <c r="AAL99" s="7"/>
      <c r="AAM99" s="7"/>
      <c r="AAN99" s="7"/>
      <c r="AAO99" s="7"/>
      <c r="AAP99" s="7"/>
      <c r="AAQ99" s="7"/>
      <c r="AAR99" s="7"/>
      <c r="AAS99" s="7"/>
      <c r="AAT99" s="7"/>
      <c r="AAU99" s="7"/>
      <c r="AAV99" s="7"/>
      <c r="AAW99" s="7"/>
      <c r="AAX99" s="7"/>
      <c r="AAY99" s="7"/>
      <c r="AAZ99" s="7"/>
      <c r="ABA99" s="7"/>
      <c r="ABB99" s="7"/>
      <c r="ABC99" s="7"/>
      <c r="ABD99" s="7"/>
      <c r="ABE99" s="7"/>
      <c r="ABF99" s="7"/>
      <c r="ABG99" s="7"/>
      <c r="ABH99" s="7"/>
      <c r="ABI99" s="7"/>
      <c r="ABJ99" s="7"/>
      <c r="ABK99" s="7"/>
      <c r="ABL99" s="7"/>
      <c r="ABM99" s="7"/>
      <c r="ABN99" s="7"/>
      <c r="ABO99" s="7"/>
      <c r="ABP99" s="7"/>
      <c r="ABQ99" s="7"/>
      <c r="ABR99" s="7"/>
      <c r="ABS99" s="7"/>
      <c r="ABT99" s="7"/>
      <c r="ABU99" s="7"/>
      <c r="ABV99" s="7"/>
      <c r="ABW99" s="7"/>
      <c r="ABX99" s="7"/>
      <c r="ABY99" s="7"/>
      <c r="ABZ99" s="7"/>
      <c r="ACA99" s="7"/>
      <c r="ACB99" s="7"/>
      <c r="ACC99" s="7"/>
      <c r="ACD99" s="7"/>
      <c r="ACE99" s="7"/>
      <c r="ACF99" s="7"/>
      <c r="ACG99" s="7"/>
      <c r="ACH99" s="7"/>
      <c r="ACI99" s="7"/>
      <c r="ACJ99" s="7"/>
      <c r="ACK99" s="7"/>
      <c r="ACL99" s="7"/>
      <c r="ACM99" s="7"/>
      <c r="ACN99" s="7"/>
      <c r="ACO99" s="7"/>
      <c r="ACP99" s="7"/>
      <c r="ACQ99" s="7"/>
      <c r="ACR99" s="7"/>
      <c r="ACS99" s="7"/>
      <c r="ACT99" s="7"/>
      <c r="ACU99" s="7"/>
      <c r="ACV99" s="7"/>
      <c r="ACW99" s="7"/>
      <c r="ACX99" s="7"/>
      <c r="ACY99" s="7"/>
      <c r="ACZ99" s="7"/>
      <c r="ADA99" s="7"/>
      <c r="ADB99" s="7"/>
      <c r="ADC99" s="7"/>
      <c r="ADD99" s="7"/>
      <c r="ADE99" s="7"/>
      <c r="ADF99" s="7"/>
      <c r="ADG99" s="7"/>
      <c r="ADH99" s="7"/>
      <c r="ADI99" s="7"/>
      <c r="ADJ99" s="7"/>
      <c r="ADK99" s="7"/>
      <c r="ADL99" s="7"/>
      <c r="ADM99" s="7"/>
      <c r="ADN99" s="7"/>
      <c r="ADO99" s="7"/>
      <c r="ADP99" s="7"/>
      <c r="ADQ99" s="7"/>
      <c r="ADR99" s="7"/>
      <c r="ADS99" s="7"/>
      <c r="ADT99" s="7"/>
      <c r="ADU99" s="7"/>
      <c r="ADV99" s="7"/>
      <c r="ADW99" s="7"/>
      <c r="ADX99" s="7"/>
      <c r="ADY99" s="7"/>
      <c r="ADZ99" s="7"/>
      <c r="AEA99" s="7"/>
      <c r="AEB99" s="7"/>
      <c r="AEC99" s="7"/>
      <c r="AED99" s="7"/>
      <c r="AEE99" s="7"/>
      <c r="AEF99" s="7"/>
      <c r="AEG99" s="7"/>
      <c r="AEH99" s="7"/>
      <c r="AEI99" s="7"/>
      <c r="AEJ99" s="7"/>
      <c r="AEK99" s="7"/>
      <c r="AEL99" s="7"/>
      <c r="AEM99" s="7"/>
      <c r="AEN99" s="7"/>
      <c r="AEO99" s="7"/>
      <c r="AEP99" s="7"/>
      <c r="AEQ99" s="7"/>
      <c r="AER99" s="7"/>
      <c r="AES99" s="7"/>
      <c r="AET99" s="7"/>
      <c r="AEU99" s="7"/>
      <c r="AEV99" s="7"/>
      <c r="AEW99" s="7"/>
      <c r="AEX99" s="7"/>
      <c r="AEY99" s="7"/>
      <c r="AEZ99" s="7"/>
      <c r="AFA99" s="7"/>
      <c r="AFB99" s="7"/>
      <c r="AFC99" s="7"/>
      <c r="AFD99" s="7"/>
      <c r="AFE99" s="7"/>
      <c r="AFF99" s="7"/>
      <c r="AFG99" s="7"/>
      <c r="AFH99" s="7"/>
      <c r="AFI99" s="7"/>
      <c r="AFJ99" s="7"/>
      <c r="AFK99" s="7"/>
      <c r="AFL99" s="7"/>
      <c r="AFM99" s="7"/>
      <c r="AFN99" s="7"/>
      <c r="AFO99" s="7"/>
      <c r="AFP99" s="7"/>
      <c r="AFQ99" s="7"/>
      <c r="AFR99" s="7"/>
      <c r="AFS99" s="7"/>
      <c r="AFT99" s="7"/>
      <c r="AFU99" s="7"/>
      <c r="AFV99" s="7"/>
      <c r="AFW99" s="7"/>
      <c r="AFX99" s="7"/>
      <c r="AFY99" s="7"/>
      <c r="AFZ99" s="7"/>
      <c r="AGA99" s="7"/>
      <c r="AGB99" s="7"/>
      <c r="AGC99" s="7"/>
      <c r="AGD99" s="7"/>
      <c r="AGE99" s="7"/>
      <c r="AGF99" s="7"/>
      <c r="AGG99" s="7"/>
      <c r="AGH99" s="7"/>
      <c r="AGI99" s="7"/>
      <c r="AGJ99" s="7"/>
      <c r="AGK99" s="7"/>
      <c r="AGL99" s="7"/>
      <c r="AGM99" s="7"/>
      <c r="AGN99" s="7"/>
      <c r="AGO99" s="7"/>
      <c r="AGP99" s="7"/>
      <c r="AGQ99" s="7"/>
      <c r="AGR99" s="7"/>
      <c r="AGS99" s="7"/>
      <c r="AGT99" s="7"/>
      <c r="AGU99" s="7"/>
      <c r="AGV99" s="7"/>
      <c r="AGW99" s="7"/>
      <c r="AGX99" s="7"/>
      <c r="AGY99" s="7"/>
      <c r="AGZ99" s="7"/>
      <c r="AHA99" s="7"/>
      <c r="AHB99" s="7"/>
      <c r="AHC99" s="7"/>
      <c r="AHD99" s="7"/>
      <c r="AHE99" s="7"/>
      <c r="AHF99" s="7"/>
      <c r="AHG99" s="7"/>
      <c r="AHH99" s="7"/>
      <c r="AHI99" s="7"/>
      <c r="AHJ99" s="7"/>
      <c r="AHK99" s="7"/>
      <c r="AHL99" s="7"/>
      <c r="AHM99" s="7"/>
      <c r="AHN99" s="7"/>
      <c r="AHO99" s="7"/>
      <c r="AHP99" s="7"/>
      <c r="AHQ99" s="7"/>
      <c r="AHR99" s="7"/>
      <c r="AHS99" s="7"/>
      <c r="AHT99" s="7"/>
      <c r="AHU99" s="7"/>
      <c r="AHV99" s="7"/>
      <c r="AHW99" s="7"/>
      <c r="AHX99" s="7"/>
      <c r="AHY99" s="7"/>
      <c r="AHZ99" s="7"/>
      <c r="AIA99" s="7"/>
      <c r="AIB99" s="7"/>
      <c r="AIC99" s="7"/>
      <c r="AID99" s="7"/>
      <c r="AIE99" s="7"/>
      <c r="AIF99" s="7"/>
      <c r="AIG99" s="7"/>
      <c r="AIH99" s="7"/>
      <c r="AII99" s="7"/>
      <c r="AIJ99" s="7"/>
      <c r="AIK99" s="7"/>
      <c r="AIL99" s="7"/>
      <c r="AIM99" s="7"/>
      <c r="AIN99" s="7"/>
      <c r="AIO99" s="7"/>
      <c r="AIP99" s="7"/>
      <c r="AIQ99" s="7"/>
      <c r="AIR99" s="7"/>
      <c r="AIS99" s="7"/>
      <c r="AIT99" s="7"/>
      <c r="AIU99" s="7"/>
      <c r="AIV99" s="7"/>
      <c r="AIW99" s="7"/>
      <c r="AIX99" s="7"/>
      <c r="AIY99" s="7"/>
      <c r="AIZ99" s="7"/>
      <c r="AJA99" s="7"/>
      <c r="AJB99" s="7"/>
      <c r="AJC99" s="7"/>
      <c r="AJD99" s="7"/>
      <c r="AJE99" s="7"/>
      <c r="AJF99" s="7"/>
      <c r="AJG99" s="7"/>
      <c r="AJH99" s="7"/>
      <c r="AJI99" s="7"/>
      <c r="AJJ99" s="7"/>
      <c r="AJK99" s="7"/>
      <c r="AJL99" s="7"/>
      <c r="AJM99" s="7"/>
      <c r="AJN99" s="7"/>
      <c r="AJO99" s="7"/>
      <c r="AJP99" s="7"/>
      <c r="AJQ99" s="7"/>
      <c r="AJR99" s="7"/>
      <c r="AJS99" s="7"/>
      <c r="AJT99" s="7"/>
      <c r="AJU99" s="7"/>
      <c r="AJV99" s="7"/>
      <c r="AJW99" s="7"/>
      <c r="AJX99" s="7"/>
      <c r="AJY99" s="7"/>
      <c r="AJZ99" s="7"/>
      <c r="AKA99" s="7"/>
      <c r="AKB99" s="7"/>
      <c r="AKC99" s="7"/>
      <c r="AKD99" s="7"/>
      <c r="AKE99" s="7"/>
      <c r="AKF99" s="7"/>
      <c r="AKG99" s="7"/>
      <c r="AKH99" s="7"/>
      <c r="AKI99" s="7"/>
      <c r="AKJ99" s="7"/>
      <c r="AKK99" s="7"/>
      <c r="AKL99" s="7"/>
      <c r="AKM99" s="7"/>
      <c r="AKN99" s="7"/>
      <c r="AKO99" s="7"/>
      <c r="AKP99" s="7"/>
      <c r="AKQ99" s="7"/>
      <c r="AKR99" s="7"/>
      <c r="AKS99" s="7"/>
      <c r="AKT99" s="7"/>
      <c r="AKU99" s="7"/>
      <c r="AKV99" s="7"/>
      <c r="AKW99" s="7"/>
      <c r="AKX99" s="7"/>
      <c r="AKY99" s="7"/>
      <c r="AKZ99" s="7"/>
      <c r="ALA99" s="7"/>
      <c r="ALB99" s="7"/>
      <c r="ALC99" s="7"/>
      <c r="ALD99" s="7"/>
      <c r="ALE99" s="7"/>
      <c r="ALF99" s="7"/>
      <c r="ALG99" s="7"/>
      <c r="ALH99" s="7"/>
      <c r="ALI99" s="7"/>
      <c r="ALJ99" s="7"/>
      <c r="ALK99" s="7"/>
      <c r="ALL99" s="7"/>
      <c r="ALM99" s="7"/>
      <c r="ALN99" s="7"/>
      <c r="ALO99" s="7"/>
      <c r="ALP99" s="7"/>
      <c r="ALQ99" s="7"/>
      <c r="ALR99" s="7"/>
      <c r="ALS99" s="7"/>
      <c r="ALT99" s="7"/>
      <c r="ALU99" s="7"/>
      <c r="ALV99" s="7"/>
      <c r="ALW99" s="7"/>
      <c r="ALX99" s="7"/>
      <c r="ALY99" s="7"/>
      <c r="ALZ99" s="7"/>
      <c r="AMA99" s="7"/>
      <c r="AMB99" s="7"/>
      <c r="AMC99" s="7"/>
      <c r="AMD99" s="7"/>
    </row>
    <row r="100" spans="1:1018" x14ac:dyDescent="0.25">
      <c r="A100" s="8" t="s">
        <v>67</v>
      </c>
      <c r="B100" s="18" t="s">
        <v>13</v>
      </c>
      <c r="C100" s="10">
        <v>0.26800000000000002</v>
      </c>
      <c r="D100" s="10">
        <v>0.39300000000000002</v>
      </c>
      <c r="E100" s="9" t="s">
        <v>68</v>
      </c>
      <c r="F100" s="10">
        <f>0.634-0.44-0.025</f>
        <v>0.16900000000000001</v>
      </c>
      <c r="G100" s="21" t="s">
        <v>10</v>
      </c>
    </row>
    <row r="101" spans="1:1018" x14ac:dyDescent="0.25">
      <c r="A101" s="8" t="s">
        <v>67</v>
      </c>
      <c r="B101" s="18" t="s">
        <v>20</v>
      </c>
      <c r="C101" s="4">
        <v>0.98799999999999999</v>
      </c>
      <c r="D101" s="4">
        <v>1.196</v>
      </c>
      <c r="E101" s="5" t="s">
        <v>69</v>
      </c>
      <c r="F101" s="4">
        <v>0.63200000000000001</v>
      </c>
      <c r="G101" s="21" t="s">
        <v>10</v>
      </c>
    </row>
    <row r="102" spans="1:1018" x14ac:dyDescent="0.25">
      <c r="A102" s="8" t="s">
        <v>67</v>
      </c>
      <c r="B102" s="18" t="s">
        <v>20</v>
      </c>
      <c r="C102" s="4">
        <v>0.94299999999999995</v>
      </c>
      <c r="D102" s="4">
        <v>1.1830000000000001</v>
      </c>
      <c r="E102" s="5" t="s">
        <v>155</v>
      </c>
      <c r="F102" s="4">
        <v>0.63400000000000001</v>
      </c>
      <c r="G102" s="21" t="s">
        <v>10</v>
      </c>
    </row>
    <row r="103" spans="1:1018" x14ac:dyDescent="0.25">
      <c r="A103" s="1" t="s">
        <v>70</v>
      </c>
      <c r="B103" s="13" t="s">
        <v>13</v>
      </c>
      <c r="C103" s="12">
        <v>2.5999999999999999E-2</v>
      </c>
      <c r="D103" s="12">
        <v>0.151</v>
      </c>
      <c r="E103" s="13" t="s">
        <v>71</v>
      </c>
      <c r="F103" s="12">
        <f>6.074-4.8-0.5-0.6</f>
        <v>0.17400000000000004</v>
      </c>
      <c r="G103" s="27" t="s">
        <v>10</v>
      </c>
    </row>
    <row r="104" spans="1:1018" x14ac:dyDescent="0.25">
      <c r="A104" s="1" t="s">
        <v>70</v>
      </c>
      <c r="B104" s="13" t="s">
        <v>20</v>
      </c>
      <c r="C104" s="12">
        <v>0.91500000000000004</v>
      </c>
      <c r="D104" s="12">
        <v>1.17</v>
      </c>
      <c r="E104" s="13" t="s">
        <v>214</v>
      </c>
      <c r="F104" s="12">
        <v>6.05</v>
      </c>
      <c r="G104" s="27" t="s">
        <v>10</v>
      </c>
    </row>
    <row r="105" spans="1:1018" x14ac:dyDescent="0.25">
      <c r="A105" s="1" t="s">
        <v>70</v>
      </c>
      <c r="B105" s="13" t="s">
        <v>20</v>
      </c>
      <c r="C105" s="12">
        <v>0.93</v>
      </c>
      <c r="D105" s="12">
        <v>1.17</v>
      </c>
      <c r="E105" s="13" t="s">
        <v>215</v>
      </c>
      <c r="F105" s="12">
        <v>6.0549999999999997</v>
      </c>
      <c r="G105" s="27" t="s">
        <v>10</v>
      </c>
    </row>
    <row r="106" spans="1:1018" x14ac:dyDescent="0.25">
      <c r="A106" s="1" t="s">
        <v>70</v>
      </c>
      <c r="B106" s="13" t="s">
        <v>20</v>
      </c>
      <c r="C106" s="12">
        <v>0.93</v>
      </c>
      <c r="D106" s="12">
        <v>1.175</v>
      </c>
      <c r="E106" s="13" t="s">
        <v>216</v>
      </c>
      <c r="F106" s="12">
        <v>6.0510000000000002</v>
      </c>
      <c r="G106" s="27" t="s">
        <v>10</v>
      </c>
    </row>
    <row r="107" spans="1:1018" x14ac:dyDescent="0.25">
      <c r="A107" s="1" t="s">
        <v>70</v>
      </c>
      <c r="B107" s="13" t="s">
        <v>20</v>
      </c>
      <c r="C107" s="12">
        <v>0.91600000000000004</v>
      </c>
      <c r="D107" s="12">
        <v>1.159</v>
      </c>
      <c r="E107" s="13" t="s">
        <v>217</v>
      </c>
      <c r="F107" s="12">
        <v>6.048</v>
      </c>
      <c r="G107" s="27" t="s">
        <v>10</v>
      </c>
    </row>
    <row r="108" spans="1:1018" x14ac:dyDescent="0.25">
      <c r="A108" s="1" t="s">
        <v>70</v>
      </c>
      <c r="B108" s="13" t="s">
        <v>20</v>
      </c>
      <c r="C108" s="12">
        <v>0.92800000000000005</v>
      </c>
      <c r="D108" s="12">
        <v>1.1839999999999999</v>
      </c>
      <c r="E108" s="13" t="s">
        <v>218</v>
      </c>
      <c r="F108" s="12">
        <v>6.0439999999999996</v>
      </c>
      <c r="G108" s="27" t="s">
        <v>10</v>
      </c>
    </row>
    <row r="109" spans="1:1018" x14ac:dyDescent="0.25">
      <c r="A109" s="1" t="s">
        <v>72</v>
      </c>
      <c r="B109" s="5" t="s">
        <v>20</v>
      </c>
      <c r="C109" s="4">
        <v>0.35899999999999999</v>
      </c>
      <c r="D109" s="4">
        <v>0.60399999999999998</v>
      </c>
      <c r="E109" s="5" t="s">
        <v>202</v>
      </c>
      <c r="F109" s="10">
        <f>5.555-3.7</f>
        <v>1.8549999999999995</v>
      </c>
      <c r="G109" s="27" t="s">
        <v>10</v>
      </c>
    </row>
    <row r="110" spans="1:1018" x14ac:dyDescent="0.25">
      <c r="A110" s="1" t="s">
        <v>72</v>
      </c>
      <c r="B110" s="5" t="s">
        <v>20</v>
      </c>
      <c r="C110" s="4">
        <v>1.06</v>
      </c>
      <c r="D110" s="4">
        <v>1.31</v>
      </c>
      <c r="E110" s="5" t="s">
        <v>233</v>
      </c>
      <c r="F110" s="10">
        <v>5.5529999999999999</v>
      </c>
      <c r="G110" s="27" t="s">
        <v>10</v>
      </c>
    </row>
    <row r="111" spans="1:1018" x14ac:dyDescent="0.25">
      <c r="A111" s="1" t="s">
        <v>72</v>
      </c>
      <c r="B111" s="5" t="s">
        <v>20</v>
      </c>
      <c r="C111" s="4">
        <v>1.0349999999999999</v>
      </c>
      <c r="D111" s="4">
        <v>1.2849999999999999</v>
      </c>
      <c r="E111" s="5" t="s">
        <v>234</v>
      </c>
      <c r="F111" s="10">
        <v>5.556</v>
      </c>
      <c r="G111" s="27" t="s">
        <v>10</v>
      </c>
    </row>
    <row r="112" spans="1:1018" x14ac:dyDescent="0.25">
      <c r="A112" s="1" t="s">
        <v>72</v>
      </c>
      <c r="B112" s="5" t="s">
        <v>20</v>
      </c>
      <c r="C112" s="4">
        <v>1.093</v>
      </c>
      <c r="D112" s="4">
        <v>1.2929999999999999</v>
      </c>
      <c r="E112" s="5" t="s">
        <v>235</v>
      </c>
      <c r="F112" s="10">
        <v>5.5540000000000003</v>
      </c>
      <c r="G112" s="27" t="s">
        <v>10</v>
      </c>
    </row>
    <row r="113" spans="1:7" x14ac:dyDescent="0.25">
      <c r="A113" s="1" t="s">
        <v>72</v>
      </c>
      <c r="B113" s="5" t="s">
        <v>20</v>
      </c>
      <c r="C113" s="4">
        <v>1.095</v>
      </c>
      <c r="D113" s="4">
        <v>1.3049999999999999</v>
      </c>
      <c r="E113" s="5" t="s">
        <v>236</v>
      </c>
      <c r="F113" s="10">
        <v>5.5670000000000002</v>
      </c>
      <c r="G113" s="27" t="s">
        <v>10</v>
      </c>
    </row>
    <row r="114" spans="1:7" x14ac:dyDescent="0.25">
      <c r="A114" s="1" t="s">
        <v>72</v>
      </c>
      <c r="B114" s="5" t="s">
        <v>20</v>
      </c>
      <c r="C114" s="4">
        <v>1.0820000000000001</v>
      </c>
      <c r="D114" s="4">
        <v>1.3280000000000001</v>
      </c>
      <c r="E114" s="5" t="s">
        <v>237</v>
      </c>
      <c r="F114" s="10">
        <v>5.5529999999999999</v>
      </c>
      <c r="G114" s="27" t="s">
        <v>10</v>
      </c>
    </row>
    <row r="115" spans="1:7" ht="16.5" customHeight="1" x14ac:dyDescent="0.25">
      <c r="A115" s="1" t="s">
        <v>73</v>
      </c>
      <c r="B115" s="18" t="s">
        <v>13</v>
      </c>
      <c r="C115" s="4">
        <v>4.2000000000000003E-2</v>
      </c>
      <c r="D115" s="4">
        <v>0.157</v>
      </c>
      <c r="E115" s="5" t="s">
        <v>74</v>
      </c>
      <c r="F115" s="4">
        <f>5.123-2.943-1.948-0.036-0.036</f>
        <v>0.1600000000000002</v>
      </c>
      <c r="G115" s="21" t="s">
        <v>10</v>
      </c>
    </row>
    <row r="116" spans="1:7" x14ac:dyDescent="0.25">
      <c r="A116" s="25" t="s">
        <v>75</v>
      </c>
      <c r="B116" s="5" t="s">
        <v>20</v>
      </c>
      <c r="C116" s="9">
        <v>0.30499999999999999</v>
      </c>
      <c r="D116" s="9">
        <v>0.43</v>
      </c>
      <c r="E116" s="9" t="s">
        <v>164</v>
      </c>
      <c r="F116" s="26">
        <f>3.831-3-0.36-0.066</f>
        <v>0.40499999999999997</v>
      </c>
      <c r="G116" s="21" t="s">
        <v>10</v>
      </c>
    </row>
    <row r="117" spans="1:7" x14ac:dyDescent="0.25">
      <c r="A117" s="25" t="s">
        <v>75</v>
      </c>
      <c r="B117" s="5" t="s">
        <v>20</v>
      </c>
      <c r="C117" s="9">
        <v>1.323</v>
      </c>
      <c r="D117" s="9">
        <v>1.5629999999999999</v>
      </c>
      <c r="E117" s="9" t="s">
        <v>204</v>
      </c>
      <c r="F117" s="26">
        <v>3.84</v>
      </c>
      <c r="G117" s="21" t="s">
        <v>10</v>
      </c>
    </row>
    <row r="118" spans="1:7" x14ac:dyDescent="0.25">
      <c r="A118" s="25" t="s">
        <v>75</v>
      </c>
      <c r="B118" s="5" t="s">
        <v>20</v>
      </c>
      <c r="C118" s="9">
        <v>1.3180000000000001</v>
      </c>
      <c r="D118" s="9">
        <v>1.5780000000000001</v>
      </c>
      <c r="E118" s="9" t="s">
        <v>203</v>
      </c>
      <c r="F118" s="26">
        <v>3.827</v>
      </c>
      <c r="G118" s="21" t="s">
        <v>10</v>
      </c>
    </row>
    <row r="119" spans="1:7" x14ac:dyDescent="0.25">
      <c r="A119" s="25" t="s">
        <v>75</v>
      </c>
      <c r="B119" s="5" t="s">
        <v>32</v>
      </c>
      <c r="C119" s="9">
        <v>0.33500000000000002</v>
      </c>
      <c r="D119" s="9">
        <v>0.495</v>
      </c>
      <c r="E119" s="9" t="s">
        <v>209</v>
      </c>
      <c r="F119" s="26">
        <f>2.533-1.55</f>
        <v>0.98299999999999987</v>
      </c>
      <c r="G119" s="21" t="s">
        <v>10</v>
      </c>
    </row>
    <row r="120" spans="1:7" x14ac:dyDescent="0.25">
      <c r="A120" s="25" t="s">
        <v>75</v>
      </c>
      <c r="B120" s="5" t="s">
        <v>81</v>
      </c>
      <c r="C120" s="9">
        <v>0.34899999999999998</v>
      </c>
      <c r="D120" s="9">
        <v>0.47499999999999998</v>
      </c>
      <c r="E120" s="9" t="s">
        <v>210</v>
      </c>
      <c r="F120" s="26">
        <v>1.014</v>
      </c>
      <c r="G120" s="21" t="s">
        <v>10</v>
      </c>
    </row>
    <row r="121" spans="1:7" x14ac:dyDescent="0.25">
      <c r="A121" s="25" t="s">
        <v>75</v>
      </c>
      <c r="B121" s="5" t="s">
        <v>20</v>
      </c>
      <c r="C121" s="9">
        <v>1.319</v>
      </c>
      <c r="D121" s="9">
        <v>1.5649999999999999</v>
      </c>
      <c r="E121" s="9" t="s">
        <v>211</v>
      </c>
      <c r="F121" s="26">
        <v>3.8340000000000001</v>
      </c>
      <c r="G121" s="21" t="s">
        <v>10</v>
      </c>
    </row>
    <row r="122" spans="1:7" x14ac:dyDescent="0.25">
      <c r="A122" s="25" t="s">
        <v>75</v>
      </c>
      <c r="B122" s="5" t="s">
        <v>20</v>
      </c>
      <c r="C122" s="9">
        <v>1.3169999999999999</v>
      </c>
      <c r="D122" s="10">
        <v>1.56</v>
      </c>
      <c r="E122" s="9" t="s">
        <v>212</v>
      </c>
      <c r="F122" s="26">
        <v>3.8319999999999999</v>
      </c>
      <c r="G122" s="21" t="s">
        <v>10</v>
      </c>
    </row>
    <row r="123" spans="1:7" x14ac:dyDescent="0.25">
      <c r="A123" s="25" t="s">
        <v>75</v>
      </c>
      <c r="B123" s="5" t="s">
        <v>20</v>
      </c>
      <c r="C123" s="9">
        <v>1.3149999999999999</v>
      </c>
      <c r="D123" s="10">
        <v>1.5580000000000001</v>
      </c>
      <c r="E123" s="9" t="s">
        <v>213</v>
      </c>
      <c r="F123" s="26">
        <v>3.8370000000000002</v>
      </c>
      <c r="G123" s="21" t="s">
        <v>10</v>
      </c>
    </row>
    <row r="124" spans="1:7" x14ac:dyDescent="0.25">
      <c r="A124" s="25" t="s">
        <v>75</v>
      </c>
      <c r="B124" s="5" t="s">
        <v>20</v>
      </c>
      <c r="C124" s="9">
        <v>1.327</v>
      </c>
      <c r="D124" s="10">
        <v>1.5820000000000001</v>
      </c>
      <c r="E124" s="9" t="s">
        <v>252</v>
      </c>
      <c r="F124" s="26">
        <v>3.8620000000000001</v>
      </c>
      <c r="G124" s="21" t="s">
        <v>10</v>
      </c>
    </row>
    <row r="125" spans="1:7" x14ac:dyDescent="0.25">
      <c r="A125" s="25" t="s">
        <v>75</v>
      </c>
      <c r="B125" s="5" t="s">
        <v>20</v>
      </c>
      <c r="C125" s="9">
        <v>1.3169999999999999</v>
      </c>
      <c r="D125" s="10">
        <v>1.5720000000000001</v>
      </c>
      <c r="E125" s="9" t="s">
        <v>253</v>
      </c>
      <c r="F125" s="26">
        <v>3.8330000000000002</v>
      </c>
      <c r="G125" s="21" t="s">
        <v>10</v>
      </c>
    </row>
    <row r="126" spans="1:7" x14ac:dyDescent="0.25">
      <c r="A126" s="25" t="s">
        <v>75</v>
      </c>
      <c r="B126" s="5" t="s">
        <v>20</v>
      </c>
      <c r="C126" s="9">
        <v>1.32</v>
      </c>
      <c r="D126" s="10">
        <v>1.58</v>
      </c>
      <c r="E126" s="9" t="s">
        <v>254</v>
      </c>
      <c r="F126" s="26">
        <v>3.839</v>
      </c>
      <c r="G126" s="21" t="s">
        <v>10</v>
      </c>
    </row>
    <row r="127" spans="1:7" s="6" customFormat="1" ht="12.75" x14ac:dyDescent="0.2">
      <c r="A127" s="1" t="s">
        <v>76</v>
      </c>
      <c r="B127" s="18" t="s">
        <v>32</v>
      </c>
      <c r="C127" s="10">
        <v>0.36799999999999999</v>
      </c>
      <c r="D127" s="10">
        <v>0.79300000000000004</v>
      </c>
      <c r="E127" s="10" t="s">
        <v>191</v>
      </c>
      <c r="F127" s="10">
        <f>3.317-0.9-1.31-0.17</f>
        <v>0.93700000000000017</v>
      </c>
      <c r="G127" s="27" t="s">
        <v>10</v>
      </c>
    </row>
    <row r="128" spans="1:7" s="6" customFormat="1" ht="12.75" x14ac:dyDescent="0.2">
      <c r="A128" s="1" t="s">
        <v>76</v>
      </c>
      <c r="B128" s="18" t="s">
        <v>81</v>
      </c>
      <c r="C128" s="10">
        <v>0.15</v>
      </c>
      <c r="D128" s="10">
        <v>0.26500000000000001</v>
      </c>
      <c r="E128" s="10" t="s">
        <v>193</v>
      </c>
      <c r="F128" s="10">
        <v>0.36299999999999999</v>
      </c>
      <c r="G128" s="27" t="s">
        <v>10</v>
      </c>
    </row>
    <row r="129" spans="1:7" s="6" customFormat="1" ht="12.75" x14ac:dyDescent="0.2">
      <c r="A129" s="1" t="s">
        <v>76</v>
      </c>
      <c r="B129" s="5" t="s">
        <v>20</v>
      </c>
      <c r="C129" s="10">
        <v>1.3979999999999999</v>
      </c>
      <c r="D129" s="10">
        <v>1.603</v>
      </c>
      <c r="E129" s="10" t="s">
        <v>277</v>
      </c>
      <c r="F129" s="10">
        <v>3.31</v>
      </c>
      <c r="G129" s="27" t="s">
        <v>10</v>
      </c>
    </row>
    <row r="130" spans="1:7" s="6" customFormat="1" ht="12.75" x14ac:dyDescent="0.2">
      <c r="A130" s="1" t="s">
        <v>76</v>
      </c>
      <c r="B130" s="5" t="s">
        <v>20</v>
      </c>
      <c r="C130" s="10">
        <v>1.3779999999999999</v>
      </c>
      <c r="D130" s="10">
        <v>1.605</v>
      </c>
      <c r="E130" s="10" t="s">
        <v>289</v>
      </c>
      <c r="F130" s="10">
        <v>3.2610000000000001</v>
      </c>
      <c r="G130" s="27" t="s">
        <v>10</v>
      </c>
    </row>
    <row r="131" spans="1:7" ht="15" customHeight="1" x14ac:dyDescent="0.25">
      <c r="A131" s="1" t="s">
        <v>77</v>
      </c>
      <c r="B131" s="13"/>
      <c r="C131" s="12"/>
      <c r="D131" s="12"/>
      <c r="E131" s="13" t="s">
        <v>78</v>
      </c>
      <c r="F131" s="10">
        <v>4.7E-2</v>
      </c>
      <c r="G131" s="28" t="s">
        <v>10</v>
      </c>
    </row>
    <row r="132" spans="1:7" ht="15" customHeight="1" x14ac:dyDescent="0.25">
      <c r="A132" s="1" t="s">
        <v>77</v>
      </c>
      <c r="B132" s="13"/>
      <c r="C132" s="12"/>
      <c r="D132" s="12"/>
      <c r="E132" s="13" t="s">
        <v>79</v>
      </c>
      <c r="F132" s="10">
        <v>0.124</v>
      </c>
      <c r="G132" s="28" t="s">
        <v>10</v>
      </c>
    </row>
    <row r="133" spans="1:7" ht="15" customHeight="1" x14ac:dyDescent="0.25">
      <c r="A133" s="1" t="s">
        <v>77</v>
      </c>
      <c r="B133" s="29" t="s">
        <v>8</v>
      </c>
      <c r="C133" s="12">
        <v>1.6E-2</v>
      </c>
      <c r="D133" s="12">
        <v>7.5999999999999998E-2</v>
      </c>
      <c r="E133" s="13" t="s">
        <v>80</v>
      </c>
      <c r="F133" s="10">
        <f>6.16-0.152-0.092-0.1-4.6-0.7-0.39</f>
        <v>0.12600000000000111</v>
      </c>
      <c r="G133" s="28" t="s">
        <v>10</v>
      </c>
    </row>
    <row r="134" spans="1:7" ht="15" customHeight="1" x14ac:dyDescent="0.25">
      <c r="A134" s="30" t="s">
        <v>77</v>
      </c>
      <c r="B134" s="31" t="s">
        <v>81</v>
      </c>
      <c r="C134" s="57">
        <v>0.104</v>
      </c>
      <c r="D134" s="57">
        <v>0.20699999999999999</v>
      </c>
      <c r="E134" s="31" t="s">
        <v>82</v>
      </c>
      <c r="F134" s="58">
        <f>0.84</f>
        <v>0.84</v>
      </c>
      <c r="G134" s="21" t="s">
        <v>10</v>
      </c>
    </row>
    <row r="135" spans="1:7" ht="15" customHeight="1" x14ac:dyDescent="0.25">
      <c r="A135" s="32"/>
      <c r="B135" s="33"/>
      <c r="C135" s="59"/>
      <c r="D135" s="59"/>
      <c r="E135" s="33"/>
      <c r="F135" s="58">
        <f>0.646-0.372</f>
        <v>0.27400000000000002</v>
      </c>
      <c r="G135" s="21" t="s">
        <v>10</v>
      </c>
    </row>
    <row r="136" spans="1:7" ht="15" customHeight="1" x14ac:dyDescent="0.25">
      <c r="A136" s="1" t="s">
        <v>77</v>
      </c>
      <c r="B136" s="34" t="s">
        <v>18</v>
      </c>
      <c r="C136" s="60">
        <v>0.22900000000000001</v>
      </c>
      <c r="D136" s="60">
        <v>0.439</v>
      </c>
      <c r="E136" s="34" t="s">
        <v>83</v>
      </c>
      <c r="F136" s="58">
        <f>2.451-0.5-0.15</f>
        <v>1.8010000000000002</v>
      </c>
      <c r="G136" s="21" t="s">
        <v>10</v>
      </c>
    </row>
    <row r="137" spans="1:7" ht="15" customHeight="1" x14ac:dyDescent="0.25">
      <c r="A137" s="1" t="s">
        <v>77</v>
      </c>
      <c r="B137" s="5" t="s">
        <v>81</v>
      </c>
      <c r="C137" s="4">
        <v>6.5000000000000002E-2</v>
      </c>
      <c r="D137" s="4">
        <v>0.14499999999999999</v>
      </c>
      <c r="E137" s="5" t="s">
        <v>188</v>
      </c>
      <c r="F137" s="4">
        <f>1.639-0.3-0.675-0.22</f>
        <v>0.44399999999999995</v>
      </c>
      <c r="G137" s="21" t="s">
        <v>10</v>
      </c>
    </row>
    <row r="138" spans="1:7" ht="15" customHeight="1" x14ac:dyDescent="0.25">
      <c r="A138" s="1" t="s">
        <v>84</v>
      </c>
      <c r="B138" s="29" t="s">
        <v>85</v>
      </c>
      <c r="C138" s="12">
        <v>0.08</v>
      </c>
      <c r="D138" s="12">
        <v>0.153</v>
      </c>
      <c r="E138" s="13" t="s">
        <v>86</v>
      </c>
      <c r="F138" s="10">
        <f>0.47-0.029</f>
        <v>0.44099999999999995</v>
      </c>
      <c r="G138" s="28" t="s">
        <v>10</v>
      </c>
    </row>
    <row r="139" spans="1:7" ht="15" customHeight="1" x14ac:dyDescent="0.25">
      <c r="A139" s="1" t="s">
        <v>87</v>
      </c>
      <c r="B139" s="13" t="s">
        <v>18</v>
      </c>
      <c r="C139" s="10">
        <v>0.48499999999999999</v>
      </c>
      <c r="D139" s="10">
        <v>0.67</v>
      </c>
      <c r="E139" s="13" t="s">
        <v>295</v>
      </c>
      <c r="F139" s="10">
        <v>2.0339999999999998</v>
      </c>
      <c r="G139" s="28" t="s">
        <v>10</v>
      </c>
    </row>
    <row r="140" spans="1:7" ht="15" customHeight="1" x14ac:dyDescent="0.25">
      <c r="A140" s="35" t="s">
        <v>88</v>
      </c>
      <c r="B140" s="36" t="s">
        <v>13</v>
      </c>
      <c r="C140" s="61">
        <v>0.114</v>
      </c>
      <c r="D140" s="61">
        <v>0.19400000000000001</v>
      </c>
      <c r="E140" s="36" t="s">
        <v>89</v>
      </c>
      <c r="F140" s="58">
        <f>3.69-0.804-0.048-0.03-0.4-0.224-1.5-0.375-0.06</f>
        <v>0.24900000000000017</v>
      </c>
      <c r="G140" s="21" t="s">
        <v>10</v>
      </c>
    </row>
    <row r="141" spans="1:7" ht="15" customHeight="1" x14ac:dyDescent="0.25">
      <c r="A141" s="35" t="s">
        <v>88</v>
      </c>
      <c r="B141" s="36" t="s">
        <v>20</v>
      </c>
      <c r="C141" s="61">
        <v>0.80200000000000005</v>
      </c>
      <c r="D141" s="61">
        <v>1.002</v>
      </c>
      <c r="E141" s="36" t="s">
        <v>90</v>
      </c>
      <c r="F141" s="58">
        <f>3.725-0.348-0.15</f>
        <v>3.2270000000000003</v>
      </c>
      <c r="G141" s="21" t="s">
        <v>10</v>
      </c>
    </row>
    <row r="142" spans="1:7" x14ac:dyDescent="0.25">
      <c r="A142" s="17" t="s">
        <v>91</v>
      </c>
      <c r="B142" s="9" t="s">
        <v>20</v>
      </c>
      <c r="C142" s="10">
        <v>0.32700000000000001</v>
      </c>
      <c r="D142" s="10">
        <v>0.48299999999999998</v>
      </c>
      <c r="E142" s="9" t="s">
        <v>92</v>
      </c>
      <c r="F142" s="10">
        <f>2.026-0.125-1</f>
        <v>0.9009999999999998</v>
      </c>
      <c r="G142" s="21" t="s">
        <v>10</v>
      </c>
    </row>
    <row r="143" spans="1:7" x14ac:dyDescent="0.25">
      <c r="A143" s="17" t="s">
        <v>93</v>
      </c>
      <c r="B143" s="9" t="s">
        <v>20</v>
      </c>
      <c r="C143" s="10">
        <v>0.33400000000000002</v>
      </c>
      <c r="D143" s="10">
        <v>0.50900000000000001</v>
      </c>
      <c r="E143" s="9" t="s">
        <v>94</v>
      </c>
      <c r="F143" s="10">
        <f>1.731-0.5-0.3-0.235</f>
        <v>0.69600000000000006</v>
      </c>
      <c r="G143" s="21" t="s">
        <v>10</v>
      </c>
    </row>
    <row r="144" spans="1:7" x14ac:dyDescent="0.25">
      <c r="A144" s="37" t="s">
        <v>95</v>
      </c>
      <c r="B144" s="9" t="s">
        <v>13</v>
      </c>
      <c r="C144" s="10">
        <v>8.8999999999999996E-2</v>
      </c>
      <c r="D144" s="10">
        <v>0.214</v>
      </c>
      <c r="E144" s="9" t="s">
        <v>96</v>
      </c>
      <c r="F144" s="10">
        <v>0.13200000000000001</v>
      </c>
      <c r="G144" s="28" t="s">
        <v>10</v>
      </c>
    </row>
    <row r="145" spans="1:7" x14ac:dyDescent="0.25">
      <c r="A145" s="37" t="s">
        <v>95</v>
      </c>
      <c r="B145" s="9" t="s">
        <v>13</v>
      </c>
      <c r="C145" s="10">
        <v>7.1999999999999995E-2</v>
      </c>
      <c r="D145" s="10">
        <v>0.19700000000000001</v>
      </c>
      <c r="E145" s="9" t="s">
        <v>97</v>
      </c>
      <c r="F145" s="10">
        <v>0.107</v>
      </c>
      <c r="G145" s="28" t="s">
        <v>10</v>
      </c>
    </row>
    <row r="146" spans="1:7" x14ac:dyDescent="0.25">
      <c r="A146" s="1" t="s">
        <v>95</v>
      </c>
      <c r="B146" s="9" t="s">
        <v>27</v>
      </c>
      <c r="C146" s="10">
        <v>0.06</v>
      </c>
      <c r="D146" s="10">
        <v>0.17499999999999999</v>
      </c>
      <c r="E146" s="9" t="s">
        <v>98</v>
      </c>
      <c r="F146" s="10">
        <v>8.8999999999999996E-2</v>
      </c>
      <c r="G146" s="28" t="s">
        <v>10</v>
      </c>
    </row>
    <row r="147" spans="1:7" x14ac:dyDescent="0.25">
      <c r="A147" s="1" t="s">
        <v>95</v>
      </c>
      <c r="B147" s="9" t="s">
        <v>13</v>
      </c>
      <c r="C147" s="10">
        <v>0.08</v>
      </c>
      <c r="D147" s="10">
        <v>0.20499999999999999</v>
      </c>
      <c r="E147" s="9" t="s">
        <v>99</v>
      </c>
      <c r="F147" s="10">
        <v>0.12</v>
      </c>
      <c r="G147" s="28" t="s">
        <v>10</v>
      </c>
    </row>
    <row r="148" spans="1:7" x14ac:dyDescent="0.25">
      <c r="A148" s="1" t="s">
        <v>100</v>
      </c>
      <c r="B148" s="9" t="s">
        <v>13</v>
      </c>
      <c r="C148" s="10">
        <v>0.21099999999999999</v>
      </c>
      <c r="D148" s="10">
        <v>0.33600000000000002</v>
      </c>
      <c r="E148" s="9" t="s">
        <v>101</v>
      </c>
      <c r="F148" s="10">
        <f>0.913-0.321-0.36</f>
        <v>0.2320000000000001</v>
      </c>
      <c r="G148" s="28" t="s">
        <v>10</v>
      </c>
    </row>
    <row r="149" spans="1:7" x14ac:dyDescent="0.25">
      <c r="A149" s="1" t="s">
        <v>102</v>
      </c>
      <c r="B149" s="9" t="s">
        <v>13</v>
      </c>
      <c r="C149" s="10">
        <v>0.158</v>
      </c>
      <c r="D149" s="10">
        <v>0.28299999999999997</v>
      </c>
      <c r="E149" s="9" t="s">
        <v>103</v>
      </c>
      <c r="F149" s="10">
        <v>0.125</v>
      </c>
      <c r="G149" s="21" t="s">
        <v>10</v>
      </c>
    </row>
    <row r="150" spans="1:7" x14ac:dyDescent="0.25">
      <c r="A150" s="1" t="s">
        <v>104</v>
      </c>
      <c r="B150" s="13" t="s">
        <v>105</v>
      </c>
      <c r="C150" s="12">
        <v>3.7999999999999999E-2</v>
      </c>
      <c r="D150" s="12">
        <v>3.7999999999999999E-2</v>
      </c>
      <c r="E150" s="13" t="s">
        <v>106</v>
      </c>
      <c r="F150" s="62">
        <v>7.1999999999999995E-2</v>
      </c>
      <c r="G150" s="21" t="s">
        <v>10</v>
      </c>
    </row>
    <row r="151" spans="1:7" x14ac:dyDescent="0.25">
      <c r="A151" s="8" t="s">
        <v>107</v>
      </c>
      <c r="B151" s="5" t="s">
        <v>8</v>
      </c>
      <c r="C151" s="4">
        <v>0.17799999999999999</v>
      </c>
      <c r="D151" s="4">
        <v>0.223</v>
      </c>
      <c r="E151" s="5" t="s">
        <v>173</v>
      </c>
      <c r="F151" s="4">
        <f>2.34-1.5-0.26-0.4</f>
        <v>0.17999999999999983</v>
      </c>
      <c r="G151" s="21" t="s">
        <v>10</v>
      </c>
    </row>
    <row r="152" spans="1:7" s="6" customFormat="1" ht="12.75" x14ac:dyDescent="0.2">
      <c r="A152" s="8" t="s">
        <v>107</v>
      </c>
      <c r="B152" s="5" t="s">
        <v>20</v>
      </c>
      <c r="C152" s="4">
        <v>1.232</v>
      </c>
      <c r="D152" s="4">
        <v>1.502</v>
      </c>
      <c r="E152" s="5" t="s">
        <v>174</v>
      </c>
      <c r="F152" s="4">
        <v>2.2599999999999998</v>
      </c>
      <c r="G152" s="21" t="s">
        <v>10</v>
      </c>
    </row>
    <row r="153" spans="1:7" s="6" customFormat="1" ht="12.75" x14ac:dyDescent="0.2">
      <c r="A153" s="8" t="s">
        <v>107</v>
      </c>
      <c r="B153" s="5" t="s">
        <v>20</v>
      </c>
      <c r="C153" s="4">
        <v>1.3089999999999999</v>
      </c>
      <c r="D153" s="4">
        <v>1.55</v>
      </c>
      <c r="E153" s="5" t="s">
        <v>175</v>
      </c>
      <c r="F153" s="4">
        <v>2.3439999999999999</v>
      </c>
      <c r="G153" s="21" t="s">
        <v>10</v>
      </c>
    </row>
    <row r="154" spans="1:7" x14ac:dyDescent="0.25">
      <c r="A154" s="8" t="s">
        <v>108</v>
      </c>
      <c r="B154" s="5" t="s">
        <v>13</v>
      </c>
      <c r="C154" s="10">
        <v>0.29499999999999998</v>
      </c>
      <c r="D154" s="10">
        <v>0.42</v>
      </c>
      <c r="E154" s="9" t="s">
        <v>109</v>
      </c>
      <c r="F154" s="10">
        <f>1.114-0.45-0.37-0.032-0.005</f>
        <v>0.25700000000000012</v>
      </c>
      <c r="G154" s="21" t="s">
        <v>10</v>
      </c>
    </row>
    <row r="155" spans="1:7" x14ac:dyDescent="0.25">
      <c r="A155" s="8" t="s">
        <v>108</v>
      </c>
      <c r="B155" s="9" t="s">
        <v>32</v>
      </c>
      <c r="C155" s="10">
        <v>0.36899999999999999</v>
      </c>
      <c r="D155" s="10">
        <v>0.64400000000000002</v>
      </c>
      <c r="E155" s="9" t="s">
        <v>149</v>
      </c>
      <c r="F155" s="10">
        <f>1.102-0.682-0.1</f>
        <v>0.32000000000000006</v>
      </c>
      <c r="G155" s="21" t="s">
        <v>10</v>
      </c>
    </row>
    <row r="156" spans="1:7" x14ac:dyDescent="0.25">
      <c r="A156" s="8" t="s">
        <v>108</v>
      </c>
      <c r="B156" s="9" t="s">
        <v>13</v>
      </c>
      <c r="C156" s="10">
        <v>0.22800000000000001</v>
      </c>
      <c r="D156" s="10">
        <v>0.35299999999999998</v>
      </c>
      <c r="E156" s="9" t="s">
        <v>151</v>
      </c>
      <c r="F156" s="10">
        <f>1.128-0.94</f>
        <v>0.18799999999999994</v>
      </c>
      <c r="G156" s="21" t="s">
        <v>10</v>
      </c>
    </row>
    <row r="157" spans="1:7" x14ac:dyDescent="0.25">
      <c r="A157" s="8" t="s">
        <v>108</v>
      </c>
      <c r="B157" s="9" t="s">
        <v>32</v>
      </c>
      <c r="C157" s="10">
        <v>0.45100000000000001</v>
      </c>
      <c r="D157" s="10">
        <v>0.61599999999999999</v>
      </c>
      <c r="E157" s="9" t="s">
        <v>282</v>
      </c>
      <c r="F157" s="10">
        <f>1.003-0.637</f>
        <v>0.36599999999999988</v>
      </c>
      <c r="G157" s="21" t="s">
        <v>10</v>
      </c>
    </row>
    <row r="158" spans="1:7" x14ac:dyDescent="0.25">
      <c r="A158" s="8" t="s">
        <v>108</v>
      </c>
      <c r="B158" s="9" t="s">
        <v>20</v>
      </c>
      <c r="C158" s="10">
        <v>1.2969999999999999</v>
      </c>
      <c r="D158" s="10">
        <v>1.5569999999999999</v>
      </c>
      <c r="E158" s="9" t="s">
        <v>283</v>
      </c>
      <c r="F158" s="10">
        <v>1.046</v>
      </c>
      <c r="G158" s="21" t="s">
        <v>10</v>
      </c>
    </row>
    <row r="159" spans="1:7" x14ac:dyDescent="0.25">
      <c r="A159" s="8" t="s">
        <v>108</v>
      </c>
      <c r="B159" s="9" t="s">
        <v>20</v>
      </c>
      <c r="C159" s="10">
        <v>0.66100000000000003</v>
      </c>
      <c r="D159" s="10">
        <v>0.91600000000000004</v>
      </c>
      <c r="E159" s="9" t="s">
        <v>291</v>
      </c>
      <c r="F159" s="10">
        <f>1.002-0.45</f>
        <v>0.55200000000000005</v>
      </c>
      <c r="G159" s="21" t="s">
        <v>10</v>
      </c>
    </row>
    <row r="160" spans="1:7" x14ac:dyDescent="0.25">
      <c r="A160" s="8" t="s">
        <v>108</v>
      </c>
      <c r="B160" s="9" t="s">
        <v>20</v>
      </c>
      <c r="C160" s="10">
        <v>1.224</v>
      </c>
      <c r="D160" s="10">
        <v>1.476</v>
      </c>
      <c r="E160" s="9" t="s">
        <v>292</v>
      </c>
      <c r="F160" s="10">
        <v>1.0069999999999999</v>
      </c>
      <c r="G160" s="21" t="s">
        <v>10</v>
      </c>
    </row>
    <row r="161" spans="1:1018" x14ac:dyDescent="0.25">
      <c r="A161" s="8" t="s">
        <v>108</v>
      </c>
      <c r="B161" s="9" t="s">
        <v>20</v>
      </c>
      <c r="C161" s="10">
        <v>1.23</v>
      </c>
      <c r="D161" s="10">
        <v>1.49</v>
      </c>
      <c r="E161" s="9" t="s">
        <v>299</v>
      </c>
      <c r="F161" s="10">
        <v>1.0009999999999999</v>
      </c>
      <c r="G161" s="21" t="s">
        <v>10</v>
      </c>
    </row>
    <row r="162" spans="1:1018" x14ac:dyDescent="0.25">
      <c r="A162" s="8" t="s">
        <v>111</v>
      </c>
      <c r="B162" s="5" t="s">
        <v>32</v>
      </c>
      <c r="C162" s="4">
        <v>0.248</v>
      </c>
      <c r="D162" s="4">
        <v>0.40799999999999997</v>
      </c>
      <c r="E162" s="3" t="s">
        <v>112</v>
      </c>
      <c r="F162" s="10">
        <f>1.21-0.5-0.13-0.294-0.095-0.04</f>
        <v>0.15099999999999997</v>
      </c>
      <c r="G162" s="21" t="s">
        <v>10</v>
      </c>
    </row>
    <row r="163" spans="1:1018" x14ac:dyDescent="0.25">
      <c r="A163" s="8" t="s">
        <v>111</v>
      </c>
      <c r="B163" s="5" t="s">
        <v>140</v>
      </c>
      <c r="C163" s="4">
        <v>1.1140000000000001</v>
      </c>
      <c r="D163" s="4">
        <v>1.534</v>
      </c>
      <c r="E163" s="3" t="s">
        <v>190</v>
      </c>
      <c r="F163" s="10">
        <f>1.216-0.488</f>
        <v>0.72799999999999998</v>
      </c>
      <c r="G163" s="21" t="s">
        <v>10</v>
      </c>
    </row>
    <row r="164" spans="1:1018" x14ac:dyDescent="0.25">
      <c r="A164" s="8" t="s">
        <v>111</v>
      </c>
      <c r="B164" s="9" t="s">
        <v>32</v>
      </c>
      <c r="C164" s="4">
        <v>0.34200000000000003</v>
      </c>
      <c r="D164" s="4">
        <v>0.502</v>
      </c>
      <c r="E164" s="5" t="s">
        <v>159</v>
      </c>
      <c r="F164" s="4">
        <f>1.536-0.5-0.59-0.24</f>
        <v>0.20600000000000007</v>
      </c>
      <c r="G164" s="21" t="s">
        <v>10</v>
      </c>
    </row>
    <row r="165" spans="1:1018" x14ac:dyDescent="0.25">
      <c r="A165" s="8" t="s">
        <v>111</v>
      </c>
      <c r="B165" s="9" t="s">
        <v>110</v>
      </c>
      <c r="C165" s="4">
        <v>2.4750000000000001</v>
      </c>
      <c r="D165" s="4">
        <v>3.1749999999999998</v>
      </c>
      <c r="E165" s="5" t="s">
        <v>267</v>
      </c>
      <c r="F165" s="4">
        <v>1.5089999999999999</v>
      </c>
      <c r="G165" s="21" t="s">
        <v>10</v>
      </c>
    </row>
    <row r="166" spans="1:1018" x14ac:dyDescent="0.25">
      <c r="A166" s="8" t="s">
        <v>111</v>
      </c>
      <c r="B166" s="9" t="s">
        <v>110</v>
      </c>
      <c r="C166" s="4">
        <v>1.5940000000000001</v>
      </c>
      <c r="D166" s="4">
        <v>2.294</v>
      </c>
      <c r="E166" s="5" t="s">
        <v>278</v>
      </c>
      <c r="F166" s="4">
        <f>1.518-0.55</f>
        <v>0.96799999999999997</v>
      </c>
      <c r="G166" s="21" t="s">
        <v>10</v>
      </c>
    </row>
    <row r="167" spans="1:1018" x14ac:dyDescent="0.25">
      <c r="A167" s="37" t="s">
        <v>113</v>
      </c>
      <c r="B167" s="9" t="s">
        <v>32</v>
      </c>
      <c r="C167" s="10">
        <v>0.22800000000000001</v>
      </c>
      <c r="D167" s="10">
        <v>0.49399999999999999</v>
      </c>
      <c r="E167" s="9" t="s">
        <v>114</v>
      </c>
      <c r="F167" s="10">
        <f>1.26-0.08-0.8-0.095-0.169</f>
        <v>0.11599999999999991</v>
      </c>
      <c r="G167" s="21" t="s">
        <v>10</v>
      </c>
    </row>
    <row r="168" spans="1:1018" x14ac:dyDescent="0.25">
      <c r="A168" s="37" t="s">
        <v>113</v>
      </c>
      <c r="B168" s="9" t="s">
        <v>20</v>
      </c>
      <c r="C168" s="10">
        <v>0.42299999999999999</v>
      </c>
      <c r="D168" s="10">
        <v>0.65300000000000002</v>
      </c>
      <c r="E168" s="9" t="s">
        <v>115</v>
      </c>
      <c r="F168" s="10">
        <f>1.431-0.533-0.3-0.392</f>
        <v>0.20600000000000007</v>
      </c>
      <c r="G168" s="21" t="s">
        <v>10</v>
      </c>
    </row>
    <row r="169" spans="1:1018" x14ac:dyDescent="0.25">
      <c r="A169" s="37" t="s">
        <v>113</v>
      </c>
      <c r="B169" s="9" t="s">
        <v>110</v>
      </c>
      <c r="C169" s="10">
        <v>0.81399999999999995</v>
      </c>
      <c r="D169" s="10">
        <v>1.5249999999999999</v>
      </c>
      <c r="E169" s="9" t="s">
        <v>185</v>
      </c>
      <c r="F169" s="10">
        <f>1.418-0.628-0.39</f>
        <v>0.39999999999999991</v>
      </c>
      <c r="G169" s="21" t="s">
        <v>10</v>
      </c>
    </row>
    <row r="170" spans="1:1018" x14ac:dyDescent="0.25">
      <c r="A170" s="37" t="s">
        <v>113</v>
      </c>
      <c r="B170" s="9" t="s">
        <v>189</v>
      </c>
      <c r="C170" s="10">
        <v>0.70899999999999996</v>
      </c>
      <c r="D170" s="10">
        <v>1.1739999999999999</v>
      </c>
      <c r="E170" s="9" t="s">
        <v>186</v>
      </c>
      <c r="F170" s="10">
        <f>1.41-1.057</f>
        <v>0.35299999999999998</v>
      </c>
      <c r="G170" s="21" t="s">
        <v>10</v>
      </c>
    </row>
    <row r="171" spans="1:1018" x14ac:dyDescent="0.25">
      <c r="A171" s="37" t="s">
        <v>113</v>
      </c>
      <c r="B171" s="9" t="s">
        <v>110</v>
      </c>
      <c r="C171" s="10">
        <v>2.9369999999999998</v>
      </c>
      <c r="D171" s="10">
        <v>3.58</v>
      </c>
      <c r="E171" s="9" t="s">
        <v>251</v>
      </c>
      <c r="F171" s="10">
        <v>1.401</v>
      </c>
      <c r="G171" s="21" t="s">
        <v>10</v>
      </c>
    </row>
    <row r="172" spans="1:1018" x14ac:dyDescent="0.25">
      <c r="A172" s="37" t="s">
        <v>113</v>
      </c>
      <c r="B172" s="9" t="s">
        <v>110</v>
      </c>
      <c r="C172" s="10">
        <v>3.08</v>
      </c>
      <c r="D172" s="10">
        <v>3.5550000000000002</v>
      </c>
      <c r="E172" s="9" t="s">
        <v>268</v>
      </c>
      <c r="F172" s="10">
        <v>1.45</v>
      </c>
      <c r="G172" s="21" t="s">
        <v>10</v>
      </c>
    </row>
    <row r="173" spans="1:1018" x14ac:dyDescent="0.25">
      <c r="A173" s="37" t="s">
        <v>113</v>
      </c>
      <c r="B173" s="9" t="s">
        <v>110</v>
      </c>
      <c r="C173" s="10">
        <v>3.01</v>
      </c>
      <c r="D173" s="10">
        <v>3.6</v>
      </c>
      <c r="E173" s="9" t="s">
        <v>269</v>
      </c>
      <c r="F173" s="10">
        <v>1.4139999999999999</v>
      </c>
      <c r="G173" s="21" t="s">
        <v>10</v>
      </c>
    </row>
    <row r="174" spans="1:1018" x14ac:dyDescent="0.25">
      <c r="A174" s="37" t="s">
        <v>116</v>
      </c>
      <c r="B174" s="5" t="s">
        <v>110</v>
      </c>
      <c r="C174" s="4">
        <v>0.94399999999999995</v>
      </c>
      <c r="D174" s="4">
        <v>1.4139999999999999</v>
      </c>
      <c r="E174" s="5" t="s">
        <v>169</v>
      </c>
      <c r="F174" s="4">
        <f>1.005-0.322-0.094-0.2-0.015-0.065-0.015</f>
        <v>0.29399999999999982</v>
      </c>
      <c r="G174" s="21" t="s">
        <v>10</v>
      </c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  <c r="GH174" s="7"/>
      <c r="GI174" s="7"/>
      <c r="GJ174" s="7"/>
      <c r="GK174" s="7"/>
      <c r="GL174" s="7"/>
      <c r="GM174" s="7"/>
      <c r="GN174" s="7"/>
      <c r="GO174" s="7"/>
      <c r="GP174" s="7"/>
      <c r="GQ174" s="7"/>
      <c r="GR174" s="7"/>
      <c r="GS174" s="7"/>
      <c r="GT174" s="7"/>
      <c r="GU174" s="7"/>
      <c r="GV174" s="7"/>
      <c r="GW174" s="7"/>
      <c r="GX174" s="7"/>
      <c r="GY174" s="7"/>
      <c r="GZ174" s="7"/>
      <c r="HA174" s="7"/>
      <c r="HB174" s="7"/>
      <c r="HC174" s="7"/>
      <c r="HD174" s="7"/>
      <c r="HE174" s="7"/>
      <c r="HF174" s="7"/>
      <c r="HG174" s="7"/>
      <c r="HH174" s="7"/>
      <c r="HI174" s="7"/>
      <c r="HJ174" s="7"/>
      <c r="HK174" s="7"/>
      <c r="HL174" s="7"/>
      <c r="HM174" s="7"/>
      <c r="HN174" s="7"/>
      <c r="HO174" s="7"/>
      <c r="HP174" s="7"/>
      <c r="HQ174" s="7"/>
      <c r="HR174" s="7"/>
      <c r="HS174" s="7"/>
      <c r="HT174" s="7"/>
      <c r="HU174" s="7"/>
      <c r="HV174" s="7"/>
      <c r="HW174" s="7"/>
      <c r="HX174" s="7"/>
      <c r="HY174" s="7"/>
      <c r="HZ174" s="7"/>
      <c r="IA174" s="7"/>
      <c r="IB174" s="7"/>
      <c r="IC174" s="7"/>
      <c r="ID174" s="7"/>
      <c r="IE174" s="7"/>
      <c r="IF174" s="7"/>
      <c r="IG174" s="7"/>
      <c r="IH174" s="7"/>
      <c r="II174" s="7"/>
      <c r="IJ174" s="7"/>
      <c r="IK174" s="7"/>
      <c r="IL174" s="7"/>
      <c r="IM174" s="7"/>
      <c r="IN174" s="7"/>
      <c r="IO174" s="7"/>
      <c r="IP174" s="7"/>
      <c r="IQ174" s="7"/>
      <c r="IR174" s="7"/>
      <c r="IS174" s="7"/>
      <c r="IT174" s="7"/>
      <c r="IU174" s="7"/>
      <c r="IV174" s="7"/>
      <c r="IW174" s="7"/>
      <c r="IX174" s="7"/>
      <c r="IY174" s="7"/>
      <c r="IZ174" s="7"/>
      <c r="JA174" s="7"/>
      <c r="JB174" s="7"/>
      <c r="JC174" s="7"/>
      <c r="JD174" s="7"/>
      <c r="JE174" s="7"/>
      <c r="JF174" s="7"/>
      <c r="JG174" s="7"/>
      <c r="JH174" s="7"/>
      <c r="JI174" s="7"/>
      <c r="JJ174" s="7"/>
      <c r="JK174" s="7"/>
      <c r="JL174" s="7"/>
      <c r="JM174" s="7"/>
      <c r="JN174" s="7"/>
      <c r="JO174" s="7"/>
      <c r="JP174" s="7"/>
      <c r="JQ174" s="7"/>
      <c r="JR174" s="7"/>
      <c r="JS174" s="7"/>
      <c r="JT174" s="7"/>
      <c r="JU174" s="7"/>
      <c r="JV174" s="7"/>
      <c r="JW174" s="7"/>
      <c r="JX174" s="7"/>
      <c r="JY174" s="7"/>
      <c r="JZ174" s="7"/>
      <c r="KA174" s="7"/>
      <c r="KB174" s="7"/>
      <c r="KC174" s="7"/>
      <c r="KD174" s="7"/>
      <c r="KE174" s="7"/>
      <c r="KF174" s="7"/>
      <c r="KG174" s="7"/>
      <c r="KH174" s="7"/>
      <c r="KI174" s="7"/>
      <c r="KJ174" s="7"/>
      <c r="KK174" s="7"/>
      <c r="KL174" s="7"/>
      <c r="KM174" s="7"/>
      <c r="KN174" s="7"/>
      <c r="KO174" s="7"/>
      <c r="KP174" s="7"/>
      <c r="KQ174" s="7"/>
      <c r="KR174" s="7"/>
      <c r="KS174" s="7"/>
      <c r="KT174" s="7"/>
      <c r="KU174" s="7"/>
      <c r="KV174" s="7"/>
      <c r="KW174" s="7"/>
      <c r="KX174" s="7"/>
      <c r="KY174" s="7"/>
      <c r="KZ174" s="7"/>
      <c r="LA174" s="7"/>
      <c r="LB174" s="7"/>
      <c r="LC174" s="7"/>
      <c r="LD174" s="7"/>
      <c r="LE174" s="7"/>
      <c r="LF174" s="7"/>
      <c r="LG174" s="7"/>
      <c r="LH174" s="7"/>
      <c r="LI174" s="7"/>
      <c r="LJ174" s="7"/>
      <c r="LK174" s="7"/>
      <c r="LL174" s="7"/>
      <c r="LM174" s="7"/>
      <c r="LN174" s="7"/>
      <c r="LO174" s="7"/>
      <c r="LP174" s="7"/>
      <c r="LQ174" s="7"/>
      <c r="LR174" s="7"/>
      <c r="LS174" s="7"/>
      <c r="LT174" s="7"/>
      <c r="LU174" s="7"/>
      <c r="LV174" s="7"/>
      <c r="LW174" s="7"/>
      <c r="LX174" s="7"/>
      <c r="LY174" s="7"/>
      <c r="LZ174" s="7"/>
      <c r="MA174" s="7"/>
      <c r="MB174" s="7"/>
      <c r="MC174" s="7"/>
      <c r="MD174" s="7"/>
      <c r="ME174" s="7"/>
      <c r="MF174" s="7"/>
      <c r="MG174" s="7"/>
      <c r="MH174" s="7"/>
      <c r="MI174" s="7"/>
      <c r="MJ174" s="7"/>
      <c r="MK174" s="7"/>
      <c r="ML174" s="7"/>
      <c r="MM174" s="7"/>
      <c r="MN174" s="7"/>
      <c r="MO174" s="7"/>
      <c r="MP174" s="7"/>
      <c r="MQ174" s="7"/>
      <c r="MR174" s="7"/>
      <c r="MS174" s="7"/>
      <c r="MT174" s="7"/>
      <c r="MU174" s="7"/>
      <c r="MV174" s="7"/>
      <c r="MW174" s="7"/>
      <c r="MX174" s="7"/>
      <c r="MY174" s="7"/>
      <c r="MZ174" s="7"/>
      <c r="NA174" s="7"/>
      <c r="NB174" s="7"/>
      <c r="NC174" s="7"/>
      <c r="ND174" s="7"/>
      <c r="NE174" s="7"/>
      <c r="NF174" s="7"/>
      <c r="NG174" s="7"/>
      <c r="NH174" s="7"/>
      <c r="NI174" s="7"/>
      <c r="NJ174" s="7"/>
      <c r="NK174" s="7"/>
      <c r="NL174" s="7"/>
      <c r="NM174" s="7"/>
      <c r="NN174" s="7"/>
      <c r="NO174" s="7"/>
      <c r="NP174" s="7"/>
      <c r="NQ174" s="7"/>
      <c r="NR174" s="7"/>
      <c r="NS174" s="7"/>
      <c r="NT174" s="7"/>
      <c r="NU174" s="7"/>
      <c r="NV174" s="7"/>
      <c r="NW174" s="7"/>
      <c r="NX174" s="7"/>
      <c r="NY174" s="7"/>
      <c r="NZ174" s="7"/>
      <c r="OA174" s="7"/>
      <c r="OB174" s="7"/>
      <c r="OC174" s="7"/>
      <c r="OD174" s="7"/>
      <c r="OE174" s="7"/>
      <c r="OF174" s="7"/>
      <c r="OG174" s="7"/>
      <c r="OH174" s="7"/>
      <c r="OI174" s="7"/>
      <c r="OJ174" s="7"/>
      <c r="OK174" s="7"/>
      <c r="OL174" s="7"/>
      <c r="OM174" s="7"/>
      <c r="ON174" s="7"/>
      <c r="OO174" s="7"/>
      <c r="OP174" s="7"/>
      <c r="OQ174" s="7"/>
      <c r="OR174" s="7"/>
      <c r="OS174" s="7"/>
      <c r="OT174" s="7"/>
      <c r="OU174" s="7"/>
      <c r="OV174" s="7"/>
      <c r="OW174" s="7"/>
      <c r="OX174" s="7"/>
      <c r="OY174" s="7"/>
      <c r="OZ174" s="7"/>
      <c r="PA174" s="7"/>
      <c r="PB174" s="7"/>
      <c r="PC174" s="7"/>
      <c r="PD174" s="7"/>
      <c r="PE174" s="7"/>
      <c r="PF174" s="7"/>
      <c r="PG174" s="7"/>
      <c r="PH174" s="7"/>
      <c r="PI174" s="7"/>
      <c r="PJ174" s="7"/>
      <c r="PK174" s="7"/>
      <c r="PL174" s="7"/>
      <c r="PM174" s="7"/>
      <c r="PN174" s="7"/>
      <c r="PO174" s="7"/>
      <c r="PP174" s="7"/>
      <c r="PQ174" s="7"/>
      <c r="PR174" s="7"/>
      <c r="PS174" s="7"/>
      <c r="PT174" s="7"/>
      <c r="PU174" s="7"/>
      <c r="PV174" s="7"/>
      <c r="PW174" s="7"/>
      <c r="PX174" s="7"/>
      <c r="PY174" s="7"/>
      <c r="PZ174" s="7"/>
      <c r="QA174" s="7"/>
      <c r="QB174" s="7"/>
      <c r="QC174" s="7"/>
      <c r="QD174" s="7"/>
      <c r="QE174" s="7"/>
      <c r="QF174" s="7"/>
      <c r="QG174" s="7"/>
      <c r="QH174" s="7"/>
      <c r="QI174" s="7"/>
      <c r="QJ174" s="7"/>
      <c r="QK174" s="7"/>
      <c r="QL174" s="7"/>
      <c r="QM174" s="7"/>
      <c r="QN174" s="7"/>
      <c r="QO174" s="7"/>
      <c r="QP174" s="7"/>
      <c r="QQ174" s="7"/>
      <c r="QR174" s="7"/>
      <c r="QS174" s="7"/>
      <c r="QT174" s="7"/>
      <c r="QU174" s="7"/>
      <c r="QV174" s="7"/>
      <c r="QW174" s="7"/>
      <c r="QX174" s="7"/>
      <c r="QY174" s="7"/>
      <c r="QZ174" s="7"/>
      <c r="RA174" s="7"/>
      <c r="RB174" s="7"/>
      <c r="RC174" s="7"/>
      <c r="RD174" s="7"/>
      <c r="RE174" s="7"/>
      <c r="RF174" s="7"/>
      <c r="RG174" s="7"/>
      <c r="RH174" s="7"/>
      <c r="RI174" s="7"/>
      <c r="RJ174" s="7"/>
      <c r="RK174" s="7"/>
      <c r="RL174" s="7"/>
      <c r="RM174" s="7"/>
      <c r="RN174" s="7"/>
      <c r="RO174" s="7"/>
      <c r="RP174" s="7"/>
      <c r="RQ174" s="7"/>
      <c r="RR174" s="7"/>
      <c r="RS174" s="7"/>
      <c r="RT174" s="7"/>
      <c r="RU174" s="7"/>
      <c r="RV174" s="7"/>
      <c r="RW174" s="7"/>
      <c r="RX174" s="7"/>
      <c r="RY174" s="7"/>
      <c r="RZ174" s="7"/>
      <c r="SA174" s="7"/>
      <c r="SB174" s="7"/>
      <c r="SC174" s="7"/>
      <c r="SD174" s="7"/>
      <c r="SE174" s="7"/>
      <c r="SF174" s="7"/>
      <c r="SG174" s="7"/>
      <c r="SH174" s="7"/>
      <c r="SI174" s="7"/>
      <c r="SJ174" s="7"/>
      <c r="SK174" s="7"/>
      <c r="SL174" s="7"/>
      <c r="SM174" s="7"/>
      <c r="SN174" s="7"/>
      <c r="SO174" s="7"/>
      <c r="SP174" s="7"/>
      <c r="SQ174" s="7"/>
      <c r="SR174" s="7"/>
      <c r="SS174" s="7"/>
      <c r="ST174" s="7"/>
      <c r="SU174" s="7"/>
      <c r="SV174" s="7"/>
      <c r="SW174" s="7"/>
      <c r="SX174" s="7"/>
      <c r="SY174" s="7"/>
      <c r="SZ174" s="7"/>
      <c r="TA174" s="7"/>
      <c r="TB174" s="7"/>
      <c r="TC174" s="7"/>
      <c r="TD174" s="7"/>
      <c r="TE174" s="7"/>
      <c r="TF174" s="7"/>
      <c r="TG174" s="7"/>
      <c r="TH174" s="7"/>
      <c r="TI174" s="7"/>
      <c r="TJ174" s="7"/>
      <c r="TK174" s="7"/>
      <c r="TL174" s="7"/>
      <c r="TM174" s="7"/>
      <c r="TN174" s="7"/>
      <c r="TO174" s="7"/>
      <c r="TP174" s="7"/>
      <c r="TQ174" s="7"/>
      <c r="TR174" s="7"/>
      <c r="TS174" s="7"/>
      <c r="TT174" s="7"/>
      <c r="TU174" s="7"/>
      <c r="TV174" s="7"/>
      <c r="TW174" s="7"/>
      <c r="TX174" s="7"/>
      <c r="TY174" s="7"/>
      <c r="TZ174" s="7"/>
      <c r="UA174" s="7"/>
      <c r="UB174" s="7"/>
      <c r="UC174" s="7"/>
      <c r="UD174" s="7"/>
      <c r="UE174" s="7"/>
      <c r="UF174" s="7"/>
      <c r="UG174" s="7"/>
      <c r="UH174" s="7"/>
      <c r="UI174" s="7"/>
      <c r="UJ174" s="7"/>
      <c r="UK174" s="7"/>
      <c r="UL174" s="7"/>
      <c r="UM174" s="7"/>
      <c r="UN174" s="7"/>
      <c r="UO174" s="7"/>
      <c r="UP174" s="7"/>
      <c r="UQ174" s="7"/>
      <c r="UR174" s="7"/>
      <c r="US174" s="7"/>
      <c r="UT174" s="7"/>
      <c r="UU174" s="7"/>
      <c r="UV174" s="7"/>
      <c r="UW174" s="7"/>
      <c r="UX174" s="7"/>
      <c r="UY174" s="7"/>
      <c r="UZ174" s="7"/>
      <c r="VA174" s="7"/>
      <c r="VB174" s="7"/>
      <c r="VC174" s="7"/>
      <c r="VD174" s="7"/>
      <c r="VE174" s="7"/>
      <c r="VF174" s="7"/>
      <c r="VG174" s="7"/>
      <c r="VH174" s="7"/>
      <c r="VI174" s="7"/>
      <c r="VJ174" s="7"/>
      <c r="VK174" s="7"/>
      <c r="VL174" s="7"/>
      <c r="VM174" s="7"/>
      <c r="VN174" s="7"/>
      <c r="VO174" s="7"/>
      <c r="VP174" s="7"/>
      <c r="VQ174" s="7"/>
      <c r="VR174" s="7"/>
      <c r="VS174" s="7"/>
      <c r="VT174" s="7"/>
      <c r="VU174" s="7"/>
      <c r="VV174" s="7"/>
      <c r="VW174" s="7"/>
      <c r="VX174" s="7"/>
      <c r="VY174" s="7"/>
      <c r="VZ174" s="7"/>
      <c r="WA174" s="7"/>
      <c r="WB174" s="7"/>
      <c r="WC174" s="7"/>
      <c r="WD174" s="7"/>
      <c r="WE174" s="7"/>
      <c r="WF174" s="7"/>
      <c r="WG174" s="7"/>
      <c r="WH174" s="7"/>
      <c r="WI174" s="7"/>
      <c r="WJ174" s="7"/>
      <c r="WK174" s="7"/>
      <c r="WL174" s="7"/>
      <c r="WM174" s="7"/>
      <c r="WN174" s="7"/>
      <c r="WO174" s="7"/>
      <c r="WP174" s="7"/>
      <c r="WQ174" s="7"/>
      <c r="WR174" s="7"/>
      <c r="WS174" s="7"/>
      <c r="WT174" s="7"/>
      <c r="WU174" s="7"/>
      <c r="WV174" s="7"/>
      <c r="WW174" s="7"/>
      <c r="WX174" s="7"/>
      <c r="WY174" s="7"/>
      <c r="WZ174" s="7"/>
      <c r="XA174" s="7"/>
      <c r="XB174" s="7"/>
      <c r="XC174" s="7"/>
      <c r="XD174" s="7"/>
      <c r="XE174" s="7"/>
      <c r="XF174" s="7"/>
      <c r="XG174" s="7"/>
      <c r="XH174" s="7"/>
      <c r="XI174" s="7"/>
      <c r="XJ174" s="7"/>
      <c r="XK174" s="7"/>
      <c r="XL174" s="7"/>
      <c r="XM174" s="7"/>
      <c r="XN174" s="7"/>
      <c r="XO174" s="7"/>
      <c r="XP174" s="7"/>
      <c r="XQ174" s="7"/>
      <c r="XR174" s="7"/>
      <c r="XS174" s="7"/>
      <c r="XT174" s="7"/>
      <c r="XU174" s="7"/>
      <c r="XV174" s="7"/>
      <c r="XW174" s="7"/>
      <c r="XX174" s="7"/>
      <c r="XY174" s="7"/>
      <c r="XZ174" s="7"/>
      <c r="YA174" s="7"/>
      <c r="YB174" s="7"/>
      <c r="YC174" s="7"/>
      <c r="YD174" s="7"/>
      <c r="YE174" s="7"/>
      <c r="YF174" s="7"/>
      <c r="YG174" s="7"/>
      <c r="YH174" s="7"/>
      <c r="YI174" s="7"/>
      <c r="YJ174" s="7"/>
      <c r="YK174" s="7"/>
      <c r="YL174" s="7"/>
      <c r="YM174" s="7"/>
      <c r="YN174" s="7"/>
      <c r="YO174" s="7"/>
      <c r="YP174" s="7"/>
      <c r="YQ174" s="7"/>
      <c r="YR174" s="7"/>
      <c r="YS174" s="7"/>
      <c r="YT174" s="7"/>
      <c r="YU174" s="7"/>
      <c r="YV174" s="7"/>
      <c r="YW174" s="7"/>
      <c r="YX174" s="7"/>
      <c r="YY174" s="7"/>
      <c r="YZ174" s="7"/>
      <c r="ZA174" s="7"/>
      <c r="ZB174" s="7"/>
      <c r="ZC174" s="7"/>
      <c r="ZD174" s="7"/>
      <c r="ZE174" s="7"/>
      <c r="ZF174" s="7"/>
      <c r="ZG174" s="7"/>
      <c r="ZH174" s="7"/>
      <c r="ZI174" s="7"/>
      <c r="ZJ174" s="7"/>
      <c r="ZK174" s="7"/>
      <c r="ZL174" s="7"/>
      <c r="ZM174" s="7"/>
      <c r="ZN174" s="7"/>
      <c r="ZO174" s="7"/>
      <c r="ZP174" s="7"/>
      <c r="ZQ174" s="7"/>
      <c r="ZR174" s="7"/>
      <c r="ZS174" s="7"/>
      <c r="ZT174" s="7"/>
      <c r="ZU174" s="7"/>
      <c r="ZV174" s="7"/>
      <c r="ZW174" s="7"/>
      <c r="ZX174" s="7"/>
      <c r="ZY174" s="7"/>
      <c r="ZZ174" s="7"/>
      <c r="AAA174" s="7"/>
      <c r="AAB174" s="7"/>
      <c r="AAC174" s="7"/>
      <c r="AAD174" s="7"/>
      <c r="AAE174" s="7"/>
      <c r="AAF174" s="7"/>
      <c r="AAG174" s="7"/>
      <c r="AAH174" s="7"/>
      <c r="AAI174" s="7"/>
      <c r="AAJ174" s="7"/>
      <c r="AAK174" s="7"/>
      <c r="AAL174" s="7"/>
      <c r="AAM174" s="7"/>
      <c r="AAN174" s="7"/>
      <c r="AAO174" s="7"/>
      <c r="AAP174" s="7"/>
      <c r="AAQ174" s="7"/>
      <c r="AAR174" s="7"/>
      <c r="AAS174" s="7"/>
      <c r="AAT174" s="7"/>
      <c r="AAU174" s="7"/>
      <c r="AAV174" s="7"/>
      <c r="AAW174" s="7"/>
      <c r="AAX174" s="7"/>
      <c r="AAY174" s="7"/>
      <c r="AAZ174" s="7"/>
      <c r="ABA174" s="7"/>
      <c r="ABB174" s="7"/>
      <c r="ABC174" s="7"/>
      <c r="ABD174" s="7"/>
      <c r="ABE174" s="7"/>
      <c r="ABF174" s="7"/>
      <c r="ABG174" s="7"/>
      <c r="ABH174" s="7"/>
      <c r="ABI174" s="7"/>
      <c r="ABJ174" s="7"/>
      <c r="ABK174" s="7"/>
      <c r="ABL174" s="7"/>
      <c r="ABM174" s="7"/>
      <c r="ABN174" s="7"/>
      <c r="ABO174" s="7"/>
      <c r="ABP174" s="7"/>
      <c r="ABQ174" s="7"/>
      <c r="ABR174" s="7"/>
      <c r="ABS174" s="7"/>
      <c r="ABT174" s="7"/>
      <c r="ABU174" s="7"/>
      <c r="ABV174" s="7"/>
      <c r="ABW174" s="7"/>
      <c r="ABX174" s="7"/>
      <c r="ABY174" s="7"/>
      <c r="ABZ174" s="7"/>
      <c r="ACA174" s="7"/>
      <c r="ACB174" s="7"/>
      <c r="ACC174" s="7"/>
      <c r="ACD174" s="7"/>
      <c r="ACE174" s="7"/>
      <c r="ACF174" s="7"/>
      <c r="ACG174" s="7"/>
      <c r="ACH174" s="7"/>
      <c r="ACI174" s="7"/>
      <c r="ACJ174" s="7"/>
      <c r="ACK174" s="7"/>
      <c r="ACL174" s="7"/>
      <c r="ACM174" s="7"/>
      <c r="ACN174" s="7"/>
      <c r="ACO174" s="7"/>
      <c r="ACP174" s="7"/>
      <c r="ACQ174" s="7"/>
      <c r="ACR174" s="7"/>
      <c r="ACS174" s="7"/>
      <c r="ACT174" s="7"/>
      <c r="ACU174" s="7"/>
      <c r="ACV174" s="7"/>
      <c r="ACW174" s="7"/>
      <c r="ACX174" s="7"/>
      <c r="ACY174" s="7"/>
      <c r="ACZ174" s="7"/>
      <c r="ADA174" s="7"/>
      <c r="ADB174" s="7"/>
      <c r="ADC174" s="7"/>
      <c r="ADD174" s="7"/>
      <c r="ADE174" s="7"/>
      <c r="ADF174" s="7"/>
      <c r="ADG174" s="7"/>
      <c r="ADH174" s="7"/>
      <c r="ADI174" s="7"/>
      <c r="ADJ174" s="7"/>
      <c r="ADK174" s="7"/>
      <c r="ADL174" s="7"/>
      <c r="ADM174" s="7"/>
      <c r="ADN174" s="7"/>
      <c r="ADO174" s="7"/>
      <c r="ADP174" s="7"/>
      <c r="ADQ174" s="7"/>
      <c r="ADR174" s="7"/>
      <c r="ADS174" s="7"/>
      <c r="ADT174" s="7"/>
      <c r="ADU174" s="7"/>
      <c r="ADV174" s="7"/>
      <c r="ADW174" s="7"/>
      <c r="ADX174" s="7"/>
      <c r="ADY174" s="7"/>
      <c r="ADZ174" s="7"/>
      <c r="AEA174" s="7"/>
      <c r="AEB174" s="7"/>
      <c r="AEC174" s="7"/>
      <c r="AED174" s="7"/>
      <c r="AEE174" s="7"/>
      <c r="AEF174" s="7"/>
      <c r="AEG174" s="7"/>
      <c r="AEH174" s="7"/>
      <c r="AEI174" s="7"/>
      <c r="AEJ174" s="7"/>
      <c r="AEK174" s="7"/>
      <c r="AEL174" s="7"/>
      <c r="AEM174" s="7"/>
      <c r="AEN174" s="7"/>
      <c r="AEO174" s="7"/>
      <c r="AEP174" s="7"/>
      <c r="AEQ174" s="7"/>
      <c r="AER174" s="7"/>
      <c r="AES174" s="7"/>
      <c r="AET174" s="7"/>
      <c r="AEU174" s="7"/>
      <c r="AEV174" s="7"/>
      <c r="AEW174" s="7"/>
      <c r="AEX174" s="7"/>
      <c r="AEY174" s="7"/>
      <c r="AEZ174" s="7"/>
      <c r="AFA174" s="7"/>
      <c r="AFB174" s="7"/>
      <c r="AFC174" s="7"/>
      <c r="AFD174" s="7"/>
      <c r="AFE174" s="7"/>
      <c r="AFF174" s="7"/>
      <c r="AFG174" s="7"/>
      <c r="AFH174" s="7"/>
      <c r="AFI174" s="7"/>
      <c r="AFJ174" s="7"/>
      <c r="AFK174" s="7"/>
      <c r="AFL174" s="7"/>
      <c r="AFM174" s="7"/>
      <c r="AFN174" s="7"/>
      <c r="AFO174" s="7"/>
      <c r="AFP174" s="7"/>
      <c r="AFQ174" s="7"/>
      <c r="AFR174" s="7"/>
      <c r="AFS174" s="7"/>
      <c r="AFT174" s="7"/>
      <c r="AFU174" s="7"/>
      <c r="AFV174" s="7"/>
      <c r="AFW174" s="7"/>
      <c r="AFX174" s="7"/>
      <c r="AFY174" s="7"/>
      <c r="AFZ174" s="7"/>
      <c r="AGA174" s="7"/>
      <c r="AGB174" s="7"/>
      <c r="AGC174" s="7"/>
      <c r="AGD174" s="7"/>
      <c r="AGE174" s="7"/>
      <c r="AGF174" s="7"/>
      <c r="AGG174" s="7"/>
      <c r="AGH174" s="7"/>
      <c r="AGI174" s="7"/>
      <c r="AGJ174" s="7"/>
      <c r="AGK174" s="7"/>
      <c r="AGL174" s="7"/>
      <c r="AGM174" s="7"/>
      <c r="AGN174" s="7"/>
      <c r="AGO174" s="7"/>
      <c r="AGP174" s="7"/>
      <c r="AGQ174" s="7"/>
      <c r="AGR174" s="7"/>
      <c r="AGS174" s="7"/>
      <c r="AGT174" s="7"/>
      <c r="AGU174" s="7"/>
      <c r="AGV174" s="7"/>
      <c r="AGW174" s="7"/>
      <c r="AGX174" s="7"/>
      <c r="AGY174" s="7"/>
      <c r="AGZ174" s="7"/>
      <c r="AHA174" s="7"/>
      <c r="AHB174" s="7"/>
      <c r="AHC174" s="7"/>
      <c r="AHD174" s="7"/>
      <c r="AHE174" s="7"/>
      <c r="AHF174" s="7"/>
      <c r="AHG174" s="7"/>
      <c r="AHH174" s="7"/>
      <c r="AHI174" s="7"/>
      <c r="AHJ174" s="7"/>
      <c r="AHK174" s="7"/>
      <c r="AHL174" s="7"/>
      <c r="AHM174" s="7"/>
      <c r="AHN174" s="7"/>
      <c r="AHO174" s="7"/>
      <c r="AHP174" s="7"/>
      <c r="AHQ174" s="7"/>
      <c r="AHR174" s="7"/>
      <c r="AHS174" s="7"/>
      <c r="AHT174" s="7"/>
      <c r="AHU174" s="7"/>
      <c r="AHV174" s="7"/>
      <c r="AHW174" s="7"/>
      <c r="AHX174" s="7"/>
      <c r="AHY174" s="7"/>
      <c r="AHZ174" s="7"/>
      <c r="AIA174" s="7"/>
      <c r="AIB174" s="7"/>
      <c r="AIC174" s="7"/>
      <c r="AID174" s="7"/>
      <c r="AIE174" s="7"/>
      <c r="AIF174" s="7"/>
      <c r="AIG174" s="7"/>
      <c r="AIH174" s="7"/>
      <c r="AII174" s="7"/>
      <c r="AIJ174" s="7"/>
      <c r="AIK174" s="7"/>
      <c r="AIL174" s="7"/>
      <c r="AIM174" s="7"/>
      <c r="AIN174" s="7"/>
      <c r="AIO174" s="7"/>
      <c r="AIP174" s="7"/>
      <c r="AIQ174" s="7"/>
      <c r="AIR174" s="7"/>
      <c r="AIS174" s="7"/>
      <c r="AIT174" s="7"/>
      <c r="AIU174" s="7"/>
      <c r="AIV174" s="7"/>
      <c r="AIW174" s="7"/>
      <c r="AIX174" s="7"/>
      <c r="AIY174" s="7"/>
      <c r="AIZ174" s="7"/>
      <c r="AJA174" s="7"/>
      <c r="AJB174" s="7"/>
      <c r="AJC174" s="7"/>
      <c r="AJD174" s="7"/>
      <c r="AJE174" s="7"/>
      <c r="AJF174" s="7"/>
      <c r="AJG174" s="7"/>
      <c r="AJH174" s="7"/>
      <c r="AJI174" s="7"/>
      <c r="AJJ174" s="7"/>
      <c r="AJK174" s="7"/>
      <c r="AJL174" s="7"/>
      <c r="AJM174" s="7"/>
      <c r="AJN174" s="7"/>
      <c r="AJO174" s="7"/>
      <c r="AJP174" s="7"/>
      <c r="AJQ174" s="7"/>
      <c r="AJR174" s="7"/>
      <c r="AJS174" s="7"/>
      <c r="AJT174" s="7"/>
      <c r="AJU174" s="7"/>
      <c r="AJV174" s="7"/>
      <c r="AJW174" s="7"/>
      <c r="AJX174" s="7"/>
      <c r="AJY174" s="7"/>
      <c r="AJZ174" s="7"/>
      <c r="AKA174" s="7"/>
      <c r="AKB174" s="7"/>
      <c r="AKC174" s="7"/>
      <c r="AKD174" s="7"/>
      <c r="AKE174" s="7"/>
      <c r="AKF174" s="7"/>
      <c r="AKG174" s="7"/>
      <c r="AKH174" s="7"/>
      <c r="AKI174" s="7"/>
      <c r="AKJ174" s="7"/>
      <c r="AKK174" s="7"/>
      <c r="AKL174" s="7"/>
      <c r="AKM174" s="7"/>
      <c r="AKN174" s="7"/>
      <c r="AKO174" s="7"/>
      <c r="AKP174" s="7"/>
      <c r="AKQ174" s="7"/>
      <c r="AKR174" s="7"/>
      <c r="AKS174" s="7"/>
      <c r="AKT174" s="7"/>
      <c r="AKU174" s="7"/>
      <c r="AKV174" s="7"/>
      <c r="AKW174" s="7"/>
      <c r="AKX174" s="7"/>
      <c r="AKY174" s="7"/>
      <c r="AKZ174" s="7"/>
      <c r="ALA174" s="7"/>
      <c r="ALB174" s="7"/>
      <c r="ALC174" s="7"/>
      <c r="ALD174" s="7"/>
      <c r="ALE174" s="7"/>
      <c r="ALF174" s="7"/>
      <c r="ALG174" s="7"/>
      <c r="ALH174" s="7"/>
      <c r="ALI174" s="7"/>
      <c r="ALJ174" s="7"/>
      <c r="ALK174" s="7"/>
      <c r="ALL174" s="7"/>
      <c r="ALM174" s="7"/>
      <c r="ALN174" s="7"/>
      <c r="ALO174" s="7"/>
      <c r="ALP174" s="7"/>
      <c r="ALQ174" s="7"/>
      <c r="ALR174" s="7"/>
      <c r="ALS174" s="7"/>
      <c r="ALT174" s="7"/>
      <c r="ALU174" s="7"/>
      <c r="ALV174" s="7"/>
      <c r="ALW174" s="7"/>
      <c r="ALX174" s="7"/>
      <c r="ALY174" s="7"/>
      <c r="ALZ174" s="7"/>
      <c r="AMA174" s="7"/>
      <c r="AMB174" s="7"/>
      <c r="AMC174" s="7"/>
      <c r="AMD174" s="7"/>
    </row>
    <row r="175" spans="1:1018" x14ac:dyDescent="0.25">
      <c r="A175" s="37" t="s">
        <v>116</v>
      </c>
      <c r="B175" s="5" t="s">
        <v>189</v>
      </c>
      <c r="C175" s="4">
        <v>0.50800000000000001</v>
      </c>
      <c r="D175" s="4">
        <v>0.90800000000000003</v>
      </c>
      <c r="E175" s="5" t="s">
        <v>170</v>
      </c>
      <c r="F175" s="4">
        <f>1.012-0.692-0.12</f>
        <v>0.20000000000000007</v>
      </c>
      <c r="G175" s="21" t="s">
        <v>10</v>
      </c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7"/>
      <c r="EO175" s="7"/>
      <c r="EP175" s="7"/>
      <c r="EQ175" s="7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  <c r="GH175" s="7"/>
      <c r="GI175" s="7"/>
      <c r="GJ175" s="7"/>
      <c r="GK175" s="7"/>
      <c r="GL175" s="7"/>
      <c r="GM175" s="7"/>
      <c r="GN175" s="7"/>
      <c r="GO175" s="7"/>
      <c r="GP175" s="7"/>
      <c r="GQ175" s="7"/>
      <c r="GR175" s="7"/>
      <c r="GS175" s="7"/>
      <c r="GT175" s="7"/>
      <c r="GU175" s="7"/>
      <c r="GV175" s="7"/>
      <c r="GW175" s="7"/>
      <c r="GX175" s="7"/>
      <c r="GY175" s="7"/>
      <c r="GZ175" s="7"/>
      <c r="HA175" s="7"/>
      <c r="HB175" s="7"/>
      <c r="HC175" s="7"/>
      <c r="HD175" s="7"/>
      <c r="HE175" s="7"/>
      <c r="HF175" s="7"/>
      <c r="HG175" s="7"/>
      <c r="HH175" s="7"/>
      <c r="HI175" s="7"/>
      <c r="HJ175" s="7"/>
      <c r="HK175" s="7"/>
      <c r="HL175" s="7"/>
      <c r="HM175" s="7"/>
      <c r="HN175" s="7"/>
      <c r="HO175" s="7"/>
      <c r="HP175" s="7"/>
      <c r="HQ175" s="7"/>
      <c r="HR175" s="7"/>
      <c r="HS175" s="7"/>
      <c r="HT175" s="7"/>
      <c r="HU175" s="7"/>
      <c r="HV175" s="7"/>
      <c r="HW175" s="7"/>
      <c r="HX175" s="7"/>
      <c r="HY175" s="7"/>
      <c r="HZ175" s="7"/>
      <c r="IA175" s="7"/>
      <c r="IB175" s="7"/>
      <c r="IC175" s="7"/>
      <c r="ID175" s="7"/>
      <c r="IE175" s="7"/>
      <c r="IF175" s="7"/>
      <c r="IG175" s="7"/>
      <c r="IH175" s="7"/>
      <c r="II175" s="7"/>
      <c r="IJ175" s="7"/>
      <c r="IK175" s="7"/>
      <c r="IL175" s="7"/>
      <c r="IM175" s="7"/>
      <c r="IN175" s="7"/>
      <c r="IO175" s="7"/>
      <c r="IP175" s="7"/>
      <c r="IQ175" s="7"/>
      <c r="IR175" s="7"/>
      <c r="IS175" s="7"/>
      <c r="IT175" s="7"/>
      <c r="IU175" s="7"/>
      <c r="IV175" s="7"/>
      <c r="IW175" s="7"/>
      <c r="IX175" s="7"/>
      <c r="IY175" s="7"/>
      <c r="IZ175" s="7"/>
      <c r="JA175" s="7"/>
      <c r="JB175" s="7"/>
      <c r="JC175" s="7"/>
      <c r="JD175" s="7"/>
      <c r="JE175" s="7"/>
      <c r="JF175" s="7"/>
      <c r="JG175" s="7"/>
      <c r="JH175" s="7"/>
      <c r="JI175" s="7"/>
      <c r="JJ175" s="7"/>
      <c r="JK175" s="7"/>
      <c r="JL175" s="7"/>
      <c r="JM175" s="7"/>
      <c r="JN175" s="7"/>
      <c r="JO175" s="7"/>
      <c r="JP175" s="7"/>
      <c r="JQ175" s="7"/>
      <c r="JR175" s="7"/>
      <c r="JS175" s="7"/>
      <c r="JT175" s="7"/>
      <c r="JU175" s="7"/>
      <c r="JV175" s="7"/>
      <c r="JW175" s="7"/>
      <c r="JX175" s="7"/>
      <c r="JY175" s="7"/>
      <c r="JZ175" s="7"/>
      <c r="KA175" s="7"/>
      <c r="KB175" s="7"/>
      <c r="KC175" s="7"/>
      <c r="KD175" s="7"/>
      <c r="KE175" s="7"/>
      <c r="KF175" s="7"/>
      <c r="KG175" s="7"/>
      <c r="KH175" s="7"/>
      <c r="KI175" s="7"/>
      <c r="KJ175" s="7"/>
      <c r="KK175" s="7"/>
      <c r="KL175" s="7"/>
      <c r="KM175" s="7"/>
      <c r="KN175" s="7"/>
      <c r="KO175" s="7"/>
      <c r="KP175" s="7"/>
      <c r="KQ175" s="7"/>
      <c r="KR175" s="7"/>
      <c r="KS175" s="7"/>
      <c r="KT175" s="7"/>
      <c r="KU175" s="7"/>
      <c r="KV175" s="7"/>
      <c r="KW175" s="7"/>
      <c r="KX175" s="7"/>
      <c r="KY175" s="7"/>
      <c r="KZ175" s="7"/>
      <c r="LA175" s="7"/>
      <c r="LB175" s="7"/>
      <c r="LC175" s="7"/>
      <c r="LD175" s="7"/>
      <c r="LE175" s="7"/>
      <c r="LF175" s="7"/>
      <c r="LG175" s="7"/>
      <c r="LH175" s="7"/>
      <c r="LI175" s="7"/>
      <c r="LJ175" s="7"/>
      <c r="LK175" s="7"/>
      <c r="LL175" s="7"/>
      <c r="LM175" s="7"/>
      <c r="LN175" s="7"/>
      <c r="LO175" s="7"/>
      <c r="LP175" s="7"/>
      <c r="LQ175" s="7"/>
      <c r="LR175" s="7"/>
      <c r="LS175" s="7"/>
      <c r="LT175" s="7"/>
      <c r="LU175" s="7"/>
      <c r="LV175" s="7"/>
      <c r="LW175" s="7"/>
      <c r="LX175" s="7"/>
      <c r="LY175" s="7"/>
      <c r="LZ175" s="7"/>
      <c r="MA175" s="7"/>
      <c r="MB175" s="7"/>
      <c r="MC175" s="7"/>
      <c r="MD175" s="7"/>
      <c r="ME175" s="7"/>
      <c r="MF175" s="7"/>
      <c r="MG175" s="7"/>
      <c r="MH175" s="7"/>
      <c r="MI175" s="7"/>
      <c r="MJ175" s="7"/>
      <c r="MK175" s="7"/>
      <c r="ML175" s="7"/>
      <c r="MM175" s="7"/>
      <c r="MN175" s="7"/>
      <c r="MO175" s="7"/>
      <c r="MP175" s="7"/>
      <c r="MQ175" s="7"/>
      <c r="MR175" s="7"/>
      <c r="MS175" s="7"/>
      <c r="MT175" s="7"/>
      <c r="MU175" s="7"/>
      <c r="MV175" s="7"/>
      <c r="MW175" s="7"/>
      <c r="MX175" s="7"/>
      <c r="MY175" s="7"/>
      <c r="MZ175" s="7"/>
      <c r="NA175" s="7"/>
      <c r="NB175" s="7"/>
      <c r="NC175" s="7"/>
      <c r="ND175" s="7"/>
      <c r="NE175" s="7"/>
      <c r="NF175" s="7"/>
      <c r="NG175" s="7"/>
      <c r="NH175" s="7"/>
      <c r="NI175" s="7"/>
      <c r="NJ175" s="7"/>
      <c r="NK175" s="7"/>
      <c r="NL175" s="7"/>
      <c r="NM175" s="7"/>
      <c r="NN175" s="7"/>
      <c r="NO175" s="7"/>
      <c r="NP175" s="7"/>
      <c r="NQ175" s="7"/>
      <c r="NR175" s="7"/>
      <c r="NS175" s="7"/>
      <c r="NT175" s="7"/>
      <c r="NU175" s="7"/>
      <c r="NV175" s="7"/>
      <c r="NW175" s="7"/>
      <c r="NX175" s="7"/>
      <c r="NY175" s="7"/>
      <c r="NZ175" s="7"/>
      <c r="OA175" s="7"/>
      <c r="OB175" s="7"/>
      <c r="OC175" s="7"/>
      <c r="OD175" s="7"/>
      <c r="OE175" s="7"/>
      <c r="OF175" s="7"/>
      <c r="OG175" s="7"/>
      <c r="OH175" s="7"/>
      <c r="OI175" s="7"/>
      <c r="OJ175" s="7"/>
      <c r="OK175" s="7"/>
      <c r="OL175" s="7"/>
      <c r="OM175" s="7"/>
      <c r="ON175" s="7"/>
      <c r="OO175" s="7"/>
      <c r="OP175" s="7"/>
      <c r="OQ175" s="7"/>
      <c r="OR175" s="7"/>
      <c r="OS175" s="7"/>
      <c r="OT175" s="7"/>
      <c r="OU175" s="7"/>
      <c r="OV175" s="7"/>
      <c r="OW175" s="7"/>
      <c r="OX175" s="7"/>
      <c r="OY175" s="7"/>
      <c r="OZ175" s="7"/>
      <c r="PA175" s="7"/>
      <c r="PB175" s="7"/>
      <c r="PC175" s="7"/>
      <c r="PD175" s="7"/>
      <c r="PE175" s="7"/>
      <c r="PF175" s="7"/>
      <c r="PG175" s="7"/>
      <c r="PH175" s="7"/>
      <c r="PI175" s="7"/>
      <c r="PJ175" s="7"/>
      <c r="PK175" s="7"/>
      <c r="PL175" s="7"/>
      <c r="PM175" s="7"/>
      <c r="PN175" s="7"/>
      <c r="PO175" s="7"/>
      <c r="PP175" s="7"/>
      <c r="PQ175" s="7"/>
      <c r="PR175" s="7"/>
      <c r="PS175" s="7"/>
      <c r="PT175" s="7"/>
      <c r="PU175" s="7"/>
      <c r="PV175" s="7"/>
      <c r="PW175" s="7"/>
      <c r="PX175" s="7"/>
      <c r="PY175" s="7"/>
      <c r="PZ175" s="7"/>
      <c r="QA175" s="7"/>
      <c r="QB175" s="7"/>
      <c r="QC175" s="7"/>
      <c r="QD175" s="7"/>
      <c r="QE175" s="7"/>
      <c r="QF175" s="7"/>
      <c r="QG175" s="7"/>
      <c r="QH175" s="7"/>
      <c r="QI175" s="7"/>
      <c r="QJ175" s="7"/>
      <c r="QK175" s="7"/>
      <c r="QL175" s="7"/>
      <c r="QM175" s="7"/>
      <c r="QN175" s="7"/>
      <c r="QO175" s="7"/>
      <c r="QP175" s="7"/>
      <c r="QQ175" s="7"/>
      <c r="QR175" s="7"/>
      <c r="QS175" s="7"/>
      <c r="QT175" s="7"/>
      <c r="QU175" s="7"/>
      <c r="QV175" s="7"/>
      <c r="QW175" s="7"/>
      <c r="QX175" s="7"/>
      <c r="QY175" s="7"/>
      <c r="QZ175" s="7"/>
      <c r="RA175" s="7"/>
      <c r="RB175" s="7"/>
      <c r="RC175" s="7"/>
      <c r="RD175" s="7"/>
      <c r="RE175" s="7"/>
      <c r="RF175" s="7"/>
      <c r="RG175" s="7"/>
      <c r="RH175" s="7"/>
      <c r="RI175" s="7"/>
      <c r="RJ175" s="7"/>
      <c r="RK175" s="7"/>
      <c r="RL175" s="7"/>
      <c r="RM175" s="7"/>
      <c r="RN175" s="7"/>
      <c r="RO175" s="7"/>
      <c r="RP175" s="7"/>
      <c r="RQ175" s="7"/>
      <c r="RR175" s="7"/>
      <c r="RS175" s="7"/>
      <c r="RT175" s="7"/>
      <c r="RU175" s="7"/>
      <c r="RV175" s="7"/>
      <c r="RW175" s="7"/>
      <c r="RX175" s="7"/>
      <c r="RY175" s="7"/>
      <c r="RZ175" s="7"/>
      <c r="SA175" s="7"/>
      <c r="SB175" s="7"/>
      <c r="SC175" s="7"/>
      <c r="SD175" s="7"/>
      <c r="SE175" s="7"/>
      <c r="SF175" s="7"/>
      <c r="SG175" s="7"/>
      <c r="SH175" s="7"/>
      <c r="SI175" s="7"/>
      <c r="SJ175" s="7"/>
      <c r="SK175" s="7"/>
      <c r="SL175" s="7"/>
      <c r="SM175" s="7"/>
      <c r="SN175" s="7"/>
      <c r="SO175" s="7"/>
      <c r="SP175" s="7"/>
      <c r="SQ175" s="7"/>
      <c r="SR175" s="7"/>
      <c r="SS175" s="7"/>
      <c r="ST175" s="7"/>
      <c r="SU175" s="7"/>
      <c r="SV175" s="7"/>
      <c r="SW175" s="7"/>
      <c r="SX175" s="7"/>
      <c r="SY175" s="7"/>
      <c r="SZ175" s="7"/>
      <c r="TA175" s="7"/>
      <c r="TB175" s="7"/>
      <c r="TC175" s="7"/>
      <c r="TD175" s="7"/>
      <c r="TE175" s="7"/>
      <c r="TF175" s="7"/>
      <c r="TG175" s="7"/>
      <c r="TH175" s="7"/>
      <c r="TI175" s="7"/>
      <c r="TJ175" s="7"/>
      <c r="TK175" s="7"/>
      <c r="TL175" s="7"/>
      <c r="TM175" s="7"/>
      <c r="TN175" s="7"/>
      <c r="TO175" s="7"/>
      <c r="TP175" s="7"/>
      <c r="TQ175" s="7"/>
      <c r="TR175" s="7"/>
      <c r="TS175" s="7"/>
      <c r="TT175" s="7"/>
      <c r="TU175" s="7"/>
      <c r="TV175" s="7"/>
      <c r="TW175" s="7"/>
      <c r="TX175" s="7"/>
      <c r="TY175" s="7"/>
      <c r="TZ175" s="7"/>
      <c r="UA175" s="7"/>
      <c r="UB175" s="7"/>
      <c r="UC175" s="7"/>
      <c r="UD175" s="7"/>
      <c r="UE175" s="7"/>
      <c r="UF175" s="7"/>
      <c r="UG175" s="7"/>
      <c r="UH175" s="7"/>
      <c r="UI175" s="7"/>
      <c r="UJ175" s="7"/>
      <c r="UK175" s="7"/>
      <c r="UL175" s="7"/>
      <c r="UM175" s="7"/>
      <c r="UN175" s="7"/>
      <c r="UO175" s="7"/>
      <c r="UP175" s="7"/>
      <c r="UQ175" s="7"/>
      <c r="UR175" s="7"/>
      <c r="US175" s="7"/>
      <c r="UT175" s="7"/>
      <c r="UU175" s="7"/>
      <c r="UV175" s="7"/>
      <c r="UW175" s="7"/>
      <c r="UX175" s="7"/>
      <c r="UY175" s="7"/>
      <c r="UZ175" s="7"/>
      <c r="VA175" s="7"/>
      <c r="VB175" s="7"/>
      <c r="VC175" s="7"/>
      <c r="VD175" s="7"/>
      <c r="VE175" s="7"/>
      <c r="VF175" s="7"/>
      <c r="VG175" s="7"/>
      <c r="VH175" s="7"/>
      <c r="VI175" s="7"/>
      <c r="VJ175" s="7"/>
      <c r="VK175" s="7"/>
      <c r="VL175" s="7"/>
      <c r="VM175" s="7"/>
      <c r="VN175" s="7"/>
      <c r="VO175" s="7"/>
      <c r="VP175" s="7"/>
      <c r="VQ175" s="7"/>
      <c r="VR175" s="7"/>
      <c r="VS175" s="7"/>
      <c r="VT175" s="7"/>
      <c r="VU175" s="7"/>
      <c r="VV175" s="7"/>
      <c r="VW175" s="7"/>
      <c r="VX175" s="7"/>
      <c r="VY175" s="7"/>
      <c r="VZ175" s="7"/>
      <c r="WA175" s="7"/>
      <c r="WB175" s="7"/>
      <c r="WC175" s="7"/>
      <c r="WD175" s="7"/>
      <c r="WE175" s="7"/>
      <c r="WF175" s="7"/>
      <c r="WG175" s="7"/>
      <c r="WH175" s="7"/>
      <c r="WI175" s="7"/>
      <c r="WJ175" s="7"/>
      <c r="WK175" s="7"/>
      <c r="WL175" s="7"/>
      <c r="WM175" s="7"/>
      <c r="WN175" s="7"/>
      <c r="WO175" s="7"/>
      <c r="WP175" s="7"/>
      <c r="WQ175" s="7"/>
      <c r="WR175" s="7"/>
      <c r="WS175" s="7"/>
      <c r="WT175" s="7"/>
      <c r="WU175" s="7"/>
      <c r="WV175" s="7"/>
      <c r="WW175" s="7"/>
      <c r="WX175" s="7"/>
      <c r="WY175" s="7"/>
      <c r="WZ175" s="7"/>
      <c r="XA175" s="7"/>
      <c r="XB175" s="7"/>
      <c r="XC175" s="7"/>
      <c r="XD175" s="7"/>
      <c r="XE175" s="7"/>
      <c r="XF175" s="7"/>
      <c r="XG175" s="7"/>
      <c r="XH175" s="7"/>
      <c r="XI175" s="7"/>
      <c r="XJ175" s="7"/>
      <c r="XK175" s="7"/>
      <c r="XL175" s="7"/>
      <c r="XM175" s="7"/>
      <c r="XN175" s="7"/>
      <c r="XO175" s="7"/>
      <c r="XP175" s="7"/>
      <c r="XQ175" s="7"/>
      <c r="XR175" s="7"/>
      <c r="XS175" s="7"/>
      <c r="XT175" s="7"/>
      <c r="XU175" s="7"/>
      <c r="XV175" s="7"/>
      <c r="XW175" s="7"/>
      <c r="XX175" s="7"/>
      <c r="XY175" s="7"/>
      <c r="XZ175" s="7"/>
      <c r="YA175" s="7"/>
      <c r="YB175" s="7"/>
      <c r="YC175" s="7"/>
      <c r="YD175" s="7"/>
      <c r="YE175" s="7"/>
      <c r="YF175" s="7"/>
      <c r="YG175" s="7"/>
      <c r="YH175" s="7"/>
      <c r="YI175" s="7"/>
      <c r="YJ175" s="7"/>
      <c r="YK175" s="7"/>
      <c r="YL175" s="7"/>
      <c r="YM175" s="7"/>
      <c r="YN175" s="7"/>
      <c r="YO175" s="7"/>
      <c r="YP175" s="7"/>
      <c r="YQ175" s="7"/>
      <c r="YR175" s="7"/>
      <c r="YS175" s="7"/>
      <c r="YT175" s="7"/>
      <c r="YU175" s="7"/>
      <c r="YV175" s="7"/>
      <c r="YW175" s="7"/>
      <c r="YX175" s="7"/>
      <c r="YY175" s="7"/>
      <c r="YZ175" s="7"/>
      <c r="ZA175" s="7"/>
      <c r="ZB175" s="7"/>
      <c r="ZC175" s="7"/>
      <c r="ZD175" s="7"/>
      <c r="ZE175" s="7"/>
      <c r="ZF175" s="7"/>
      <c r="ZG175" s="7"/>
      <c r="ZH175" s="7"/>
      <c r="ZI175" s="7"/>
      <c r="ZJ175" s="7"/>
      <c r="ZK175" s="7"/>
      <c r="ZL175" s="7"/>
      <c r="ZM175" s="7"/>
      <c r="ZN175" s="7"/>
      <c r="ZO175" s="7"/>
      <c r="ZP175" s="7"/>
      <c r="ZQ175" s="7"/>
      <c r="ZR175" s="7"/>
      <c r="ZS175" s="7"/>
      <c r="ZT175" s="7"/>
      <c r="ZU175" s="7"/>
      <c r="ZV175" s="7"/>
      <c r="ZW175" s="7"/>
      <c r="ZX175" s="7"/>
      <c r="ZY175" s="7"/>
      <c r="ZZ175" s="7"/>
      <c r="AAA175" s="7"/>
      <c r="AAB175" s="7"/>
      <c r="AAC175" s="7"/>
      <c r="AAD175" s="7"/>
      <c r="AAE175" s="7"/>
      <c r="AAF175" s="7"/>
      <c r="AAG175" s="7"/>
      <c r="AAH175" s="7"/>
      <c r="AAI175" s="7"/>
      <c r="AAJ175" s="7"/>
      <c r="AAK175" s="7"/>
      <c r="AAL175" s="7"/>
      <c r="AAM175" s="7"/>
      <c r="AAN175" s="7"/>
      <c r="AAO175" s="7"/>
      <c r="AAP175" s="7"/>
      <c r="AAQ175" s="7"/>
      <c r="AAR175" s="7"/>
      <c r="AAS175" s="7"/>
      <c r="AAT175" s="7"/>
      <c r="AAU175" s="7"/>
      <c r="AAV175" s="7"/>
      <c r="AAW175" s="7"/>
      <c r="AAX175" s="7"/>
      <c r="AAY175" s="7"/>
      <c r="AAZ175" s="7"/>
      <c r="ABA175" s="7"/>
      <c r="ABB175" s="7"/>
      <c r="ABC175" s="7"/>
      <c r="ABD175" s="7"/>
      <c r="ABE175" s="7"/>
      <c r="ABF175" s="7"/>
      <c r="ABG175" s="7"/>
      <c r="ABH175" s="7"/>
      <c r="ABI175" s="7"/>
      <c r="ABJ175" s="7"/>
      <c r="ABK175" s="7"/>
      <c r="ABL175" s="7"/>
      <c r="ABM175" s="7"/>
      <c r="ABN175" s="7"/>
      <c r="ABO175" s="7"/>
      <c r="ABP175" s="7"/>
      <c r="ABQ175" s="7"/>
      <c r="ABR175" s="7"/>
      <c r="ABS175" s="7"/>
      <c r="ABT175" s="7"/>
      <c r="ABU175" s="7"/>
      <c r="ABV175" s="7"/>
      <c r="ABW175" s="7"/>
      <c r="ABX175" s="7"/>
      <c r="ABY175" s="7"/>
      <c r="ABZ175" s="7"/>
      <c r="ACA175" s="7"/>
      <c r="ACB175" s="7"/>
      <c r="ACC175" s="7"/>
      <c r="ACD175" s="7"/>
      <c r="ACE175" s="7"/>
      <c r="ACF175" s="7"/>
      <c r="ACG175" s="7"/>
      <c r="ACH175" s="7"/>
      <c r="ACI175" s="7"/>
      <c r="ACJ175" s="7"/>
      <c r="ACK175" s="7"/>
      <c r="ACL175" s="7"/>
      <c r="ACM175" s="7"/>
      <c r="ACN175" s="7"/>
      <c r="ACO175" s="7"/>
      <c r="ACP175" s="7"/>
      <c r="ACQ175" s="7"/>
      <c r="ACR175" s="7"/>
      <c r="ACS175" s="7"/>
      <c r="ACT175" s="7"/>
      <c r="ACU175" s="7"/>
      <c r="ACV175" s="7"/>
      <c r="ACW175" s="7"/>
      <c r="ACX175" s="7"/>
      <c r="ACY175" s="7"/>
      <c r="ACZ175" s="7"/>
      <c r="ADA175" s="7"/>
      <c r="ADB175" s="7"/>
      <c r="ADC175" s="7"/>
      <c r="ADD175" s="7"/>
      <c r="ADE175" s="7"/>
      <c r="ADF175" s="7"/>
      <c r="ADG175" s="7"/>
      <c r="ADH175" s="7"/>
      <c r="ADI175" s="7"/>
      <c r="ADJ175" s="7"/>
      <c r="ADK175" s="7"/>
      <c r="ADL175" s="7"/>
      <c r="ADM175" s="7"/>
      <c r="ADN175" s="7"/>
      <c r="ADO175" s="7"/>
      <c r="ADP175" s="7"/>
      <c r="ADQ175" s="7"/>
      <c r="ADR175" s="7"/>
      <c r="ADS175" s="7"/>
      <c r="ADT175" s="7"/>
      <c r="ADU175" s="7"/>
      <c r="ADV175" s="7"/>
      <c r="ADW175" s="7"/>
      <c r="ADX175" s="7"/>
      <c r="ADY175" s="7"/>
      <c r="ADZ175" s="7"/>
      <c r="AEA175" s="7"/>
      <c r="AEB175" s="7"/>
      <c r="AEC175" s="7"/>
      <c r="AED175" s="7"/>
      <c r="AEE175" s="7"/>
      <c r="AEF175" s="7"/>
      <c r="AEG175" s="7"/>
      <c r="AEH175" s="7"/>
      <c r="AEI175" s="7"/>
      <c r="AEJ175" s="7"/>
      <c r="AEK175" s="7"/>
      <c r="AEL175" s="7"/>
      <c r="AEM175" s="7"/>
      <c r="AEN175" s="7"/>
      <c r="AEO175" s="7"/>
      <c r="AEP175" s="7"/>
      <c r="AEQ175" s="7"/>
      <c r="AER175" s="7"/>
      <c r="AES175" s="7"/>
      <c r="AET175" s="7"/>
      <c r="AEU175" s="7"/>
      <c r="AEV175" s="7"/>
      <c r="AEW175" s="7"/>
      <c r="AEX175" s="7"/>
      <c r="AEY175" s="7"/>
      <c r="AEZ175" s="7"/>
      <c r="AFA175" s="7"/>
      <c r="AFB175" s="7"/>
      <c r="AFC175" s="7"/>
      <c r="AFD175" s="7"/>
      <c r="AFE175" s="7"/>
      <c r="AFF175" s="7"/>
      <c r="AFG175" s="7"/>
      <c r="AFH175" s="7"/>
      <c r="AFI175" s="7"/>
      <c r="AFJ175" s="7"/>
      <c r="AFK175" s="7"/>
      <c r="AFL175" s="7"/>
      <c r="AFM175" s="7"/>
      <c r="AFN175" s="7"/>
      <c r="AFO175" s="7"/>
      <c r="AFP175" s="7"/>
      <c r="AFQ175" s="7"/>
      <c r="AFR175" s="7"/>
      <c r="AFS175" s="7"/>
      <c r="AFT175" s="7"/>
      <c r="AFU175" s="7"/>
      <c r="AFV175" s="7"/>
      <c r="AFW175" s="7"/>
      <c r="AFX175" s="7"/>
      <c r="AFY175" s="7"/>
      <c r="AFZ175" s="7"/>
      <c r="AGA175" s="7"/>
      <c r="AGB175" s="7"/>
      <c r="AGC175" s="7"/>
      <c r="AGD175" s="7"/>
      <c r="AGE175" s="7"/>
      <c r="AGF175" s="7"/>
      <c r="AGG175" s="7"/>
      <c r="AGH175" s="7"/>
      <c r="AGI175" s="7"/>
      <c r="AGJ175" s="7"/>
      <c r="AGK175" s="7"/>
      <c r="AGL175" s="7"/>
      <c r="AGM175" s="7"/>
      <c r="AGN175" s="7"/>
      <c r="AGO175" s="7"/>
      <c r="AGP175" s="7"/>
      <c r="AGQ175" s="7"/>
      <c r="AGR175" s="7"/>
      <c r="AGS175" s="7"/>
      <c r="AGT175" s="7"/>
      <c r="AGU175" s="7"/>
      <c r="AGV175" s="7"/>
      <c r="AGW175" s="7"/>
      <c r="AGX175" s="7"/>
      <c r="AGY175" s="7"/>
      <c r="AGZ175" s="7"/>
      <c r="AHA175" s="7"/>
      <c r="AHB175" s="7"/>
      <c r="AHC175" s="7"/>
      <c r="AHD175" s="7"/>
      <c r="AHE175" s="7"/>
      <c r="AHF175" s="7"/>
      <c r="AHG175" s="7"/>
      <c r="AHH175" s="7"/>
      <c r="AHI175" s="7"/>
      <c r="AHJ175" s="7"/>
      <c r="AHK175" s="7"/>
      <c r="AHL175" s="7"/>
      <c r="AHM175" s="7"/>
      <c r="AHN175" s="7"/>
      <c r="AHO175" s="7"/>
      <c r="AHP175" s="7"/>
      <c r="AHQ175" s="7"/>
      <c r="AHR175" s="7"/>
      <c r="AHS175" s="7"/>
      <c r="AHT175" s="7"/>
      <c r="AHU175" s="7"/>
      <c r="AHV175" s="7"/>
      <c r="AHW175" s="7"/>
      <c r="AHX175" s="7"/>
      <c r="AHY175" s="7"/>
      <c r="AHZ175" s="7"/>
      <c r="AIA175" s="7"/>
      <c r="AIB175" s="7"/>
      <c r="AIC175" s="7"/>
      <c r="AID175" s="7"/>
      <c r="AIE175" s="7"/>
      <c r="AIF175" s="7"/>
      <c r="AIG175" s="7"/>
      <c r="AIH175" s="7"/>
      <c r="AII175" s="7"/>
      <c r="AIJ175" s="7"/>
      <c r="AIK175" s="7"/>
      <c r="AIL175" s="7"/>
      <c r="AIM175" s="7"/>
      <c r="AIN175" s="7"/>
      <c r="AIO175" s="7"/>
      <c r="AIP175" s="7"/>
      <c r="AIQ175" s="7"/>
      <c r="AIR175" s="7"/>
      <c r="AIS175" s="7"/>
      <c r="AIT175" s="7"/>
      <c r="AIU175" s="7"/>
      <c r="AIV175" s="7"/>
      <c r="AIW175" s="7"/>
      <c r="AIX175" s="7"/>
      <c r="AIY175" s="7"/>
      <c r="AIZ175" s="7"/>
      <c r="AJA175" s="7"/>
      <c r="AJB175" s="7"/>
      <c r="AJC175" s="7"/>
      <c r="AJD175" s="7"/>
      <c r="AJE175" s="7"/>
      <c r="AJF175" s="7"/>
      <c r="AJG175" s="7"/>
      <c r="AJH175" s="7"/>
      <c r="AJI175" s="7"/>
      <c r="AJJ175" s="7"/>
      <c r="AJK175" s="7"/>
      <c r="AJL175" s="7"/>
      <c r="AJM175" s="7"/>
      <c r="AJN175" s="7"/>
      <c r="AJO175" s="7"/>
      <c r="AJP175" s="7"/>
      <c r="AJQ175" s="7"/>
      <c r="AJR175" s="7"/>
      <c r="AJS175" s="7"/>
      <c r="AJT175" s="7"/>
      <c r="AJU175" s="7"/>
      <c r="AJV175" s="7"/>
      <c r="AJW175" s="7"/>
      <c r="AJX175" s="7"/>
      <c r="AJY175" s="7"/>
      <c r="AJZ175" s="7"/>
      <c r="AKA175" s="7"/>
      <c r="AKB175" s="7"/>
      <c r="AKC175" s="7"/>
      <c r="AKD175" s="7"/>
      <c r="AKE175" s="7"/>
      <c r="AKF175" s="7"/>
      <c r="AKG175" s="7"/>
      <c r="AKH175" s="7"/>
      <c r="AKI175" s="7"/>
      <c r="AKJ175" s="7"/>
      <c r="AKK175" s="7"/>
      <c r="AKL175" s="7"/>
      <c r="AKM175" s="7"/>
      <c r="AKN175" s="7"/>
      <c r="AKO175" s="7"/>
      <c r="AKP175" s="7"/>
      <c r="AKQ175" s="7"/>
      <c r="AKR175" s="7"/>
      <c r="AKS175" s="7"/>
      <c r="AKT175" s="7"/>
      <c r="AKU175" s="7"/>
      <c r="AKV175" s="7"/>
      <c r="AKW175" s="7"/>
      <c r="AKX175" s="7"/>
      <c r="AKY175" s="7"/>
      <c r="AKZ175" s="7"/>
      <c r="ALA175" s="7"/>
      <c r="ALB175" s="7"/>
      <c r="ALC175" s="7"/>
      <c r="ALD175" s="7"/>
      <c r="ALE175" s="7"/>
      <c r="ALF175" s="7"/>
      <c r="ALG175" s="7"/>
      <c r="ALH175" s="7"/>
      <c r="ALI175" s="7"/>
      <c r="ALJ175" s="7"/>
      <c r="ALK175" s="7"/>
      <c r="ALL175" s="7"/>
      <c r="ALM175" s="7"/>
      <c r="ALN175" s="7"/>
      <c r="ALO175" s="7"/>
      <c r="ALP175" s="7"/>
      <c r="ALQ175" s="7"/>
      <c r="ALR175" s="7"/>
      <c r="ALS175" s="7"/>
      <c r="ALT175" s="7"/>
      <c r="ALU175" s="7"/>
      <c r="ALV175" s="7"/>
      <c r="ALW175" s="7"/>
      <c r="ALX175" s="7"/>
      <c r="ALY175" s="7"/>
      <c r="ALZ175" s="7"/>
      <c r="AMA175" s="7"/>
      <c r="AMB175" s="7"/>
      <c r="AMC175" s="7"/>
      <c r="AMD175" s="7"/>
    </row>
    <row r="176" spans="1:1018" x14ac:dyDescent="0.25">
      <c r="A176" s="37" t="s">
        <v>116</v>
      </c>
      <c r="B176" s="5" t="s">
        <v>110</v>
      </c>
      <c r="C176" s="4">
        <v>0.85799999999999998</v>
      </c>
      <c r="D176" s="4">
        <v>1.4179999999999999</v>
      </c>
      <c r="E176" s="5" t="s">
        <v>242</v>
      </c>
      <c r="F176" s="4">
        <f>1.01-0.405-0.25</f>
        <v>0.35499999999999998</v>
      </c>
      <c r="G176" s="21" t="s">
        <v>10</v>
      </c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  <c r="EK176" s="7"/>
      <c r="EL176" s="7"/>
      <c r="EM176" s="7"/>
      <c r="EN176" s="7"/>
      <c r="EO176" s="7"/>
      <c r="EP176" s="7"/>
      <c r="EQ176" s="7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  <c r="GH176" s="7"/>
      <c r="GI176" s="7"/>
      <c r="GJ176" s="7"/>
      <c r="GK176" s="7"/>
      <c r="GL176" s="7"/>
      <c r="GM176" s="7"/>
      <c r="GN176" s="7"/>
      <c r="GO176" s="7"/>
      <c r="GP176" s="7"/>
      <c r="GQ176" s="7"/>
      <c r="GR176" s="7"/>
      <c r="GS176" s="7"/>
      <c r="GT176" s="7"/>
      <c r="GU176" s="7"/>
      <c r="GV176" s="7"/>
      <c r="GW176" s="7"/>
      <c r="GX176" s="7"/>
      <c r="GY176" s="7"/>
      <c r="GZ176" s="7"/>
      <c r="HA176" s="7"/>
      <c r="HB176" s="7"/>
      <c r="HC176" s="7"/>
      <c r="HD176" s="7"/>
      <c r="HE176" s="7"/>
      <c r="HF176" s="7"/>
      <c r="HG176" s="7"/>
      <c r="HH176" s="7"/>
      <c r="HI176" s="7"/>
      <c r="HJ176" s="7"/>
      <c r="HK176" s="7"/>
      <c r="HL176" s="7"/>
      <c r="HM176" s="7"/>
      <c r="HN176" s="7"/>
      <c r="HO176" s="7"/>
      <c r="HP176" s="7"/>
      <c r="HQ176" s="7"/>
      <c r="HR176" s="7"/>
      <c r="HS176" s="7"/>
      <c r="HT176" s="7"/>
      <c r="HU176" s="7"/>
      <c r="HV176" s="7"/>
      <c r="HW176" s="7"/>
      <c r="HX176" s="7"/>
      <c r="HY176" s="7"/>
      <c r="HZ176" s="7"/>
      <c r="IA176" s="7"/>
      <c r="IB176" s="7"/>
      <c r="IC176" s="7"/>
      <c r="ID176" s="7"/>
      <c r="IE176" s="7"/>
      <c r="IF176" s="7"/>
      <c r="IG176" s="7"/>
      <c r="IH176" s="7"/>
      <c r="II176" s="7"/>
      <c r="IJ176" s="7"/>
      <c r="IK176" s="7"/>
      <c r="IL176" s="7"/>
      <c r="IM176" s="7"/>
      <c r="IN176" s="7"/>
      <c r="IO176" s="7"/>
      <c r="IP176" s="7"/>
      <c r="IQ176" s="7"/>
      <c r="IR176" s="7"/>
      <c r="IS176" s="7"/>
      <c r="IT176" s="7"/>
      <c r="IU176" s="7"/>
      <c r="IV176" s="7"/>
      <c r="IW176" s="7"/>
      <c r="IX176" s="7"/>
      <c r="IY176" s="7"/>
      <c r="IZ176" s="7"/>
      <c r="JA176" s="7"/>
      <c r="JB176" s="7"/>
      <c r="JC176" s="7"/>
      <c r="JD176" s="7"/>
      <c r="JE176" s="7"/>
      <c r="JF176" s="7"/>
      <c r="JG176" s="7"/>
      <c r="JH176" s="7"/>
      <c r="JI176" s="7"/>
      <c r="JJ176" s="7"/>
      <c r="JK176" s="7"/>
      <c r="JL176" s="7"/>
      <c r="JM176" s="7"/>
      <c r="JN176" s="7"/>
      <c r="JO176" s="7"/>
      <c r="JP176" s="7"/>
      <c r="JQ176" s="7"/>
      <c r="JR176" s="7"/>
      <c r="JS176" s="7"/>
      <c r="JT176" s="7"/>
      <c r="JU176" s="7"/>
      <c r="JV176" s="7"/>
      <c r="JW176" s="7"/>
      <c r="JX176" s="7"/>
      <c r="JY176" s="7"/>
      <c r="JZ176" s="7"/>
      <c r="KA176" s="7"/>
      <c r="KB176" s="7"/>
      <c r="KC176" s="7"/>
      <c r="KD176" s="7"/>
      <c r="KE176" s="7"/>
      <c r="KF176" s="7"/>
      <c r="KG176" s="7"/>
      <c r="KH176" s="7"/>
      <c r="KI176" s="7"/>
      <c r="KJ176" s="7"/>
      <c r="KK176" s="7"/>
      <c r="KL176" s="7"/>
      <c r="KM176" s="7"/>
      <c r="KN176" s="7"/>
      <c r="KO176" s="7"/>
      <c r="KP176" s="7"/>
      <c r="KQ176" s="7"/>
      <c r="KR176" s="7"/>
      <c r="KS176" s="7"/>
      <c r="KT176" s="7"/>
      <c r="KU176" s="7"/>
      <c r="KV176" s="7"/>
      <c r="KW176" s="7"/>
      <c r="KX176" s="7"/>
      <c r="KY176" s="7"/>
      <c r="KZ176" s="7"/>
      <c r="LA176" s="7"/>
      <c r="LB176" s="7"/>
      <c r="LC176" s="7"/>
      <c r="LD176" s="7"/>
      <c r="LE176" s="7"/>
      <c r="LF176" s="7"/>
      <c r="LG176" s="7"/>
      <c r="LH176" s="7"/>
      <c r="LI176" s="7"/>
      <c r="LJ176" s="7"/>
      <c r="LK176" s="7"/>
      <c r="LL176" s="7"/>
      <c r="LM176" s="7"/>
      <c r="LN176" s="7"/>
      <c r="LO176" s="7"/>
      <c r="LP176" s="7"/>
      <c r="LQ176" s="7"/>
      <c r="LR176" s="7"/>
      <c r="LS176" s="7"/>
      <c r="LT176" s="7"/>
      <c r="LU176" s="7"/>
      <c r="LV176" s="7"/>
      <c r="LW176" s="7"/>
      <c r="LX176" s="7"/>
      <c r="LY176" s="7"/>
      <c r="LZ176" s="7"/>
      <c r="MA176" s="7"/>
      <c r="MB176" s="7"/>
      <c r="MC176" s="7"/>
      <c r="MD176" s="7"/>
      <c r="ME176" s="7"/>
      <c r="MF176" s="7"/>
      <c r="MG176" s="7"/>
      <c r="MH176" s="7"/>
      <c r="MI176" s="7"/>
      <c r="MJ176" s="7"/>
      <c r="MK176" s="7"/>
      <c r="ML176" s="7"/>
      <c r="MM176" s="7"/>
      <c r="MN176" s="7"/>
      <c r="MO176" s="7"/>
      <c r="MP176" s="7"/>
      <c r="MQ176" s="7"/>
      <c r="MR176" s="7"/>
      <c r="MS176" s="7"/>
      <c r="MT176" s="7"/>
      <c r="MU176" s="7"/>
      <c r="MV176" s="7"/>
      <c r="MW176" s="7"/>
      <c r="MX176" s="7"/>
      <c r="MY176" s="7"/>
      <c r="MZ176" s="7"/>
      <c r="NA176" s="7"/>
      <c r="NB176" s="7"/>
      <c r="NC176" s="7"/>
      <c r="ND176" s="7"/>
      <c r="NE176" s="7"/>
      <c r="NF176" s="7"/>
      <c r="NG176" s="7"/>
      <c r="NH176" s="7"/>
      <c r="NI176" s="7"/>
      <c r="NJ176" s="7"/>
      <c r="NK176" s="7"/>
      <c r="NL176" s="7"/>
      <c r="NM176" s="7"/>
      <c r="NN176" s="7"/>
      <c r="NO176" s="7"/>
      <c r="NP176" s="7"/>
      <c r="NQ176" s="7"/>
      <c r="NR176" s="7"/>
      <c r="NS176" s="7"/>
      <c r="NT176" s="7"/>
      <c r="NU176" s="7"/>
      <c r="NV176" s="7"/>
      <c r="NW176" s="7"/>
      <c r="NX176" s="7"/>
      <c r="NY176" s="7"/>
      <c r="NZ176" s="7"/>
      <c r="OA176" s="7"/>
      <c r="OB176" s="7"/>
      <c r="OC176" s="7"/>
      <c r="OD176" s="7"/>
      <c r="OE176" s="7"/>
      <c r="OF176" s="7"/>
      <c r="OG176" s="7"/>
      <c r="OH176" s="7"/>
      <c r="OI176" s="7"/>
      <c r="OJ176" s="7"/>
      <c r="OK176" s="7"/>
      <c r="OL176" s="7"/>
      <c r="OM176" s="7"/>
      <c r="ON176" s="7"/>
      <c r="OO176" s="7"/>
      <c r="OP176" s="7"/>
      <c r="OQ176" s="7"/>
      <c r="OR176" s="7"/>
      <c r="OS176" s="7"/>
      <c r="OT176" s="7"/>
      <c r="OU176" s="7"/>
      <c r="OV176" s="7"/>
      <c r="OW176" s="7"/>
      <c r="OX176" s="7"/>
      <c r="OY176" s="7"/>
      <c r="OZ176" s="7"/>
      <c r="PA176" s="7"/>
      <c r="PB176" s="7"/>
      <c r="PC176" s="7"/>
      <c r="PD176" s="7"/>
      <c r="PE176" s="7"/>
      <c r="PF176" s="7"/>
      <c r="PG176" s="7"/>
      <c r="PH176" s="7"/>
      <c r="PI176" s="7"/>
      <c r="PJ176" s="7"/>
      <c r="PK176" s="7"/>
      <c r="PL176" s="7"/>
      <c r="PM176" s="7"/>
      <c r="PN176" s="7"/>
      <c r="PO176" s="7"/>
      <c r="PP176" s="7"/>
      <c r="PQ176" s="7"/>
      <c r="PR176" s="7"/>
      <c r="PS176" s="7"/>
      <c r="PT176" s="7"/>
      <c r="PU176" s="7"/>
      <c r="PV176" s="7"/>
      <c r="PW176" s="7"/>
      <c r="PX176" s="7"/>
      <c r="PY176" s="7"/>
      <c r="PZ176" s="7"/>
      <c r="QA176" s="7"/>
      <c r="QB176" s="7"/>
      <c r="QC176" s="7"/>
      <c r="QD176" s="7"/>
      <c r="QE176" s="7"/>
      <c r="QF176" s="7"/>
      <c r="QG176" s="7"/>
      <c r="QH176" s="7"/>
      <c r="QI176" s="7"/>
      <c r="QJ176" s="7"/>
      <c r="QK176" s="7"/>
      <c r="QL176" s="7"/>
      <c r="QM176" s="7"/>
      <c r="QN176" s="7"/>
      <c r="QO176" s="7"/>
      <c r="QP176" s="7"/>
      <c r="QQ176" s="7"/>
      <c r="QR176" s="7"/>
      <c r="QS176" s="7"/>
      <c r="QT176" s="7"/>
      <c r="QU176" s="7"/>
      <c r="QV176" s="7"/>
      <c r="QW176" s="7"/>
      <c r="QX176" s="7"/>
      <c r="QY176" s="7"/>
      <c r="QZ176" s="7"/>
      <c r="RA176" s="7"/>
      <c r="RB176" s="7"/>
      <c r="RC176" s="7"/>
      <c r="RD176" s="7"/>
      <c r="RE176" s="7"/>
      <c r="RF176" s="7"/>
      <c r="RG176" s="7"/>
      <c r="RH176" s="7"/>
      <c r="RI176" s="7"/>
      <c r="RJ176" s="7"/>
      <c r="RK176" s="7"/>
      <c r="RL176" s="7"/>
      <c r="RM176" s="7"/>
      <c r="RN176" s="7"/>
      <c r="RO176" s="7"/>
      <c r="RP176" s="7"/>
      <c r="RQ176" s="7"/>
      <c r="RR176" s="7"/>
      <c r="RS176" s="7"/>
      <c r="RT176" s="7"/>
      <c r="RU176" s="7"/>
      <c r="RV176" s="7"/>
      <c r="RW176" s="7"/>
      <c r="RX176" s="7"/>
      <c r="RY176" s="7"/>
      <c r="RZ176" s="7"/>
      <c r="SA176" s="7"/>
      <c r="SB176" s="7"/>
      <c r="SC176" s="7"/>
      <c r="SD176" s="7"/>
      <c r="SE176" s="7"/>
      <c r="SF176" s="7"/>
      <c r="SG176" s="7"/>
      <c r="SH176" s="7"/>
      <c r="SI176" s="7"/>
      <c r="SJ176" s="7"/>
      <c r="SK176" s="7"/>
      <c r="SL176" s="7"/>
      <c r="SM176" s="7"/>
      <c r="SN176" s="7"/>
      <c r="SO176" s="7"/>
      <c r="SP176" s="7"/>
      <c r="SQ176" s="7"/>
      <c r="SR176" s="7"/>
      <c r="SS176" s="7"/>
      <c r="ST176" s="7"/>
      <c r="SU176" s="7"/>
      <c r="SV176" s="7"/>
      <c r="SW176" s="7"/>
      <c r="SX176" s="7"/>
      <c r="SY176" s="7"/>
      <c r="SZ176" s="7"/>
      <c r="TA176" s="7"/>
      <c r="TB176" s="7"/>
      <c r="TC176" s="7"/>
      <c r="TD176" s="7"/>
      <c r="TE176" s="7"/>
      <c r="TF176" s="7"/>
      <c r="TG176" s="7"/>
      <c r="TH176" s="7"/>
      <c r="TI176" s="7"/>
      <c r="TJ176" s="7"/>
      <c r="TK176" s="7"/>
      <c r="TL176" s="7"/>
      <c r="TM176" s="7"/>
      <c r="TN176" s="7"/>
      <c r="TO176" s="7"/>
      <c r="TP176" s="7"/>
      <c r="TQ176" s="7"/>
      <c r="TR176" s="7"/>
      <c r="TS176" s="7"/>
      <c r="TT176" s="7"/>
      <c r="TU176" s="7"/>
      <c r="TV176" s="7"/>
      <c r="TW176" s="7"/>
      <c r="TX176" s="7"/>
      <c r="TY176" s="7"/>
      <c r="TZ176" s="7"/>
      <c r="UA176" s="7"/>
      <c r="UB176" s="7"/>
      <c r="UC176" s="7"/>
      <c r="UD176" s="7"/>
      <c r="UE176" s="7"/>
      <c r="UF176" s="7"/>
      <c r="UG176" s="7"/>
      <c r="UH176" s="7"/>
      <c r="UI176" s="7"/>
      <c r="UJ176" s="7"/>
      <c r="UK176" s="7"/>
      <c r="UL176" s="7"/>
      <c r="UM176" s="7"/>
      <c r="UN176" s="7"/>
      <c r="UO176" s="7"/>
      <c r="UP176" s="7"/>
      <c r="UQ176" s="7"/>
      <c r="UR176" s="7"/>
      <c r="US176" s="7"/>
      <c r="UT176" s="7"/>
      <c r="UU176" s="7"/>
      <c r="UV176" s="7"/>
      <c r="UW176" s="7"/>
      <c r="UX176" s="7"/>
      <c r="UY176" s="7"/>
      <c r="UZ176" s="7"/>
      <c r="VA176" s="7"/>
      <c r="VB176" s="7"/>
      <c r="VC176" s="7"/>
      <c r="VD176" s="7"/>
      <c r="VE176" s="7"/>
      <c r="VF176" s="7"/>
      <c r="VG176" s="7"/>
      <c r="VH176" s="7"/>
      <c r="VI176" s="7"/>
      <c r="VJ176" s="7"/>
      <c r="VK176" s="7"/>
      <c r="VL176" s="7"/>
      <c r="VM176" s="7"/>
      <c r="VN176" s="7"/>
      <c r="VO176" s="7"/>
      <c r="VP176" s="7"/>
      <c r="VQ176" s="7"/>
      <c r="VR176" s="7"/>
      <c r="VS176" s="7"/>
      <c r="VT176" s="7"/>
      <c r="VU176" s="7"/>
      <c r="VV176" s="7"/>
      <c r="VW176" s="7"/>
      <c r="VX176" s="7"/>
      <c r="VY176" s="7"/>
      <c r="VZ176" s="7"/>
      <c r="WA176" s="7"/>
      <c r="WB176" s="7"/>
      <c r="WC176" s="7"/>
      <c r="WD176" s="7"/>
      <c r="WE176" s="7"/>
      <c r="WF176" s="7"/>
      <c r="WG176" s="7"/>
      <c r="WH176" s="7"/>
      <c r="WI176" s="7"/>
      <c r="WJ176" s="7"/>
      <c r="WK176" s="7"/>
      <c r="WL176" s="7"/>
      <c r="WM176" s="7"/>
      <c r="WN176" s="7"/>
      <c r="WO176" s="7"/>
      <c r="WP176" s="7"/>
      <c r="WQ176" s="7"/>
      <c r="WR176" s="7"/>
      <c r="WS176" s="7"/>
      <c r="WT176" s="7"/>
      <c r="WU176" s="7"/>
      <c r="WV176" s="7"/>
      <c r="WW176" s="7"/>
      <c r="WX176" s="7"/>
      <c r="WY176" s="7"/>
      <c r="WZ176" s="7"/>
      <c r="XA176" s="7"/>
      <c r="XB176" s="7"/>
      <c r="XC176" s="7"/>
      <c r="XD176" s="7"/>
      <c r="XE176" s="7"/>
      <c r="XF176" s="7"/>
      <c r="XG176" s="7"/>
      <c r="XH176" s="7"/>
      <c r="XI176" s="7"/>
      <c r="XJ176" s="7"/>
      <c r="XK176" s="7"/>
      <c r="XL176" s="7"/>
      <c r="XM176" s="7"/>
      <c r="XN176" s="7"/>
      <c r="XO176" s="7"/>
      <c r="XP176" s="7"/>
      <c r="XQ176" s="7"/>
      <c r="XR176" s="7"/>
      <c r="XS176" s="7"/>
      <c r="XT176" s="7"/>
      <c r="XU176" s="7"/>
      <c r="XV176" s="7"/>
      <c r="XW176" s="7"/>
      <c r="XX176" s="7"/>
      <c r="XY176" s="7"/>
      <c r="XZ176" s="7"/>
      <c r="YA176" s="7"/>
      <c r="YB176" s="7"/>
      <c r="YC176" s="7"/>
      <c r="YD176" s="7"/>
      <c r="YE176" s="7"/>
      <c r="YF176" s="7"/>
      <c r="YG176" s="7"/>
      <c r="YH176" s="7"/>
      <c r="YI176" s="7"/>
      <c r="YJ176" s="7"/>
      <c r="YK176" s="7"/>
      <c r="YL176" s="7"/>
      <c r="YM176" s="7"/>
      <c r="YN176" s="7"/>
      <c r="YO176" s="7"/>
      <c r="YP176" s="7"/>
      <c r="YQ176" s="7"/>
      <c r="YR176" s="7"/>
      <c r="YS176" s="7"/>
      <c r="YT176" s="7"/>
      <c r="YU176" s="7"/>
      <c r="YV176" s="7"/>
      <c r="YW176" s="7"/>
      <c r="YX176" s="7"/>
      <c r="YY176" s="7"/>
      <c r="YZ176" s="7"/>
      <c r="ZA176" s="7"/>
      <c r="ZB176" s="7"/>
      <c r="ZC176" s="7"/>
      <c r="ZD176" s="7"/>
      <c r="ZE176" s="7"/>
      <c r="ZF176" s="7"/>
      <c r="ZG176" s="7"/>
      <c r="ZH176" s="7"/>
      <c r="ZI176" s="7"/>
      <c r="ZJ176" s="7"/>
      <c r="ZK176" s="7"/>
      <c r="ZL176" s="7"/>
      <c r="ZM176" s="7"/>
      <c r="ZN176" s="7"/>
      <c r="ZO176" s="7"/>
      <c r="ZP176" s="7"/>
      <c r="ZQ176" s="7"/>
      <c r="ZR176" s="7"/>
      <c r="ZS176" s="7"/>
      <c r="ZT176" s="7"/>
      <c r="ZU176" s="7"/>
      <c r="ZV176" s="7"/>
      <c r="ZW176" s="7"/>
      <c r="ZX176" s="7"/>
      <c r="ZY176" s="7"/>
      <c r="ZZ176" s="7"/>
      <c r="AAA176" s="7"/>
      <c r="AAB176" s="7"/>
      <c r="AAC176" s="7"/>
      <c r="AAD176" s="7"/>
      <c r="AAE176" s="7"/>
      <c r="AAF176" s="7"/>
      <c r="AAG176" s="7"/>
      <c r="AAH176" s="7"/>
      <c r="AAI176" s="7"/>
      <c r="AAJ176" s="7"/>
      <c r="AAK176" s="7"/>
      <c r="AAL176" s="7"/>
      <c r="AAM176" s="7"/>
      <c r="AAN176" s="7"/>
      <c r="AAO176" s="7"/>
      <c r="AAP176" s="7"/>
      <c r="AAQ176" s="7"/>
      <c r="AAR176" s="7"/>
      <c r="AAS176" s="7"/>
      <c r="AAT176" s="7"/>
      <c r="AAU176" s="7"/>
      <c r="AAV176" s="7"/>
      <c r="AAW176" s="7"/>
      <c r="AAX176" s="7"/>
      <c r="AAY176" s="7"/>
      <c r="AAZ176" s="7"/>
      <c r="ABA176" s="7"/>
      <c r="ABB176" s="7"/>
      <c r="ABC176" s="7"/>
      <c r="ABD176" s="7"/>
      <c r="ABE176" s="7"/>
      <c r="ABF176" s="7"/>
      <c r="ABG176" s="7"/>
      <c r="ABH176" s="7"/>
      <c r="ABI176" s="7"/>
      <c r="ABJ176" s="7"/>
      <c r="ABK176" s="7"/>
      <c r="ABL176" s="7"/>
      <c r="ABM176" s="7"/>
      <c r="ABN176" s="7"/>
      <c r="ABO176" s="7"/>
      <c r="ABP176" s="7"/>
      <c r="ABQ176" s="7"/>
      <c r="ABR176" s="7"/>
      <c r="ABS176" s="7"/>
      <c r="ABT176" s="7"/>
      <c r="ABU176" s="7"/>
      <c r="ABV176" s="7"/>
      <c r="ABW176" s="7"/>
      <c r="ABX176" s="7"/>
      <c r="ABY176" s="7"/>
      <c r="ABZ176" s="7"/>
      <c r="ACA176" s="7"/>
      <c r="ACB176" s="7"/>
      <c r="ACC176" s="7"/>
      <c r="ACD176" s="7"/>
      <c r="ACE176" s="7"/>
      <c r="ACF176" s="7"/>
      <c r="ACG176" s="7"/>
      <c r="ACH176" s="7"/>
      <c r="ACI176" s="7"/>
      <c r="ACJ176" s="7"/>
      <c r="ACK176" s="7"/>
      <c r="ACL176" s="7"/>
      <c r="ACM176" s="7"/>
      <c r="ACN176" s="7"/>
      <c r="ACO176" s="7"/>
      <c r="ACP176" s="7"/>
      <c r="ACQ176" s="7"/>
      <c r="ACR176" s="7"/>
      <c r="ACS176" s="7"/>
      <c r="ACT176" s="7"/>
      <c r="ACU176" s="7"/>
      <c r="ACV176" s="7"/>
      <c r="ACW176" s="7"/>
      <c r="ACX176" s="7"/>
      <c r="ACY176" s="7"/>
      <c r="ACZ176" s="7"/>
      <c r="ADA176" s="7"/>
      <c r="ADB176" s="7"/>
      <c r="ADC176" s="7"/>
      <c r="ADD176" s="7"/>
      <c r="ADE176" s="7"/>
      <c r="ADF176" s="7"/>
      <c r="ADG176" s="7"/>
      <c r="ADH176" s="7"/>
      <c r="ADI176" s="7"/>
      <c r="ADJ176" s="7"/>
      <c r="ADK176" s="7"/>
      <c r="ADL176" s="7"/>
      <c r="ADM176" s="7"/>
      <c r="ADN176" s="7"/>
      <c r="ADO176" s="7"/>
      <c r="ADP176" s="7"/>
      <c r="ADQ176" s="7"/>
      <c r="ADR176" s="7"/>
      <c r="ADS176" s="7"/>
      <c r="ADT176" s="7"/>
      <c r="ADU176" s="7"/>
      <c r="ADV176" s="7"/>
      <c r="ADW176" s="7"/>
      <c r="ADX176" s="7"/>
      <c r="ADY176" s="7"/>
      <c r="ADZ176" s="7"/>
      <c r="AEA176" s="7"/>
      <c r="AEB176" s="7"/>
      <c r="AEC176" s="7"/>
      <c r="AED176" s="7"/>
      <c r="AEE176" s="7"/>
      <c r="AEF176" s="7"/>
      <c r="AEG176" s="7"/>
      <c r="AEH176" s="7"/>
      <c r="AEI176" s="7"/>
      <c r="AEJ176" s="7"/>
      <c r="AEK176" s="7"/>
      <c r="AEL176" s="7"/>
      <c r="AEM176" s="7"/>
      <c r="AEN176" s="7"/>
      <c r="AEO176" s="7"/>
      <c r="AEP176" s="7"/>
      <c r="AEQ176" s="7"/>
      <c r="AER176" s="7"/>
      <c r="AES176" s="7"/>
      <c r="AET176" s="7"/>
      <c r="AEU176" s="7"/>
      <c r="AEV176" s="7"/>
      <c r="AEW176" s="7"/>
      <c r="AEX176" s="7"/>
      <c r="AEY176" s="7"/>
      <c r="AEZ176" s="7"/>
      <c r="AFA176" s="7"/>
      <c r="AFB176" s="7"/>
      <c r="AFC176" s="7"/>
      <c r="AFD176" s="7"/>
      <c r="AFE176" s="7"/>
      <c r="AFF176" s="7"/>
      <c r="AFG176" s="7"/>
      <c r="AFH176" s="7"/>
      <c r="AFI176" s="7"/>
      <c r="AFJ176" s="7"/>
      <c r="AFK176" s="7"/>
      <c r="AFL176" s="7"/>
      <c r="AFM176" s="7"/>
      <c r="AFN176" s="7"/>
      <c r="AFO176" s="7"/>
      <c r="AFP176" s="7"/>
      <c r="AFQ176" s="7"/>
      <c r="AFR176" s="7"/>
      <c r="AFS176" s="7"/>
      <c r="AFT176" s="7"/>
      <c r="AFU176" s="7"/>
      <c r="AFV176" s="7"/>
      <c r="AFW176" s="7"/>
      <c r="AFX176" s="7"/>
      <c r="AFY176" s="7"/>
      <c r="AFZ176" s="7"/>
      <c r="AGA176" s="7"/>
      <c r="AGB176" s="7"/>
      <c r="AGC176" s="7"/>
      <c r="AGD176" s="7"/>
      <c r="AGE176" s="7"/>
      <c r="AGF176" s="7"/>
      <c r="AGG176" s="7"/>
      <c r="AGH176" s="7"/>
      <c r="AGI176" s="7"/>
      <c r="AGJ176" s="7"/>
      <c r="AGK176" s="7"/>
      <c r="AGL176" s="7"/>
      <c r="AGM176" s="7"/>
      <c r="AGN176" s="7"/>
      <c r="AGO176" s="7"/>
      <c r="AGP176" s="7"/>
      <c r="AGQ176" s="7"/>
      <c r="AGR176" s="7"/>
      <c r="AGS176" s="7"/>
      <c r="AGT176" s="7"/>
      <c r="AGU176" s="7"/>
      <c r="AGV176" s="7"/>
      <c r="AGW176" s="7"/>
      <c r="AGX176" s="7"/>
      <c r="AGY176" s="7"/>
      <c r="AGZ176" s="7"/>
      <c r="AHA176" s="7"/>
      <c r="AHB176" s="7"/>
      <c r="AHC176" s="7"/>
      <c r="AHD176" s="7"/>
      <c r="AHE176" s="7"/>
      <c r="AHF176" s="7"/>
      <c r="AHG176" s="7"/>
      <c r="AHH176" s="7"/>
      <c r="AHI176" s="7"/>
      <c r="AHJ176" s="7"/>
      <c r="AHK176" s="7"/>
      <c r="AHL176" s="7"/>
      <c r="AHM176" s="7"/>
      <c r="AHN176" s="7"/>
      <c r="AHO176" s="7"/>
      <c r="AHP176" s="7"/>
      <c r="AHQ176" s="7"/>
      <c r="AHR176" s="7"/>
      <c r="AHS176" s="7"/>
      <c r="AHT176" s="7"/>
      <c r="AHU176" s="7"/>
      <c r="AHV176" s="7"/>
      <c r="AHW176" s="7"/>
      <c r="AHX176" s="7"/>
      <c r="AHY176" s="7"/>
      <c r="AHZ176" s="7"/>
      <c r="AIA176" s="7"/>
      <c r="AIB176" s="7"/>
      <c r="AIC176" s="7"/>
      <c r="AID176" s="7"/>
      <c r="AIE176" s="7"/>
      <c r="AIF176" s="7"/>
      <c r="AIG176" s="7"/>
      <c r="AIH176" s="7"/>
      <c r="AII176" s="7"/>
      <c r="AIJ176" s="7"/>
      <c r="AIK176" s="7"/>
      <c r="AIL176" s="7"/>
      <c r="AIM176" s="7"/>
      <c r="AIN176" s="7"/>
      <c r="AIO176" s="7"/>
      <c r="AIP176" s="7"/>
      <c r="AIQ176" s="7"/>
      <c r="AIR176" s="7"/>
      <c r="AIS176" s="7"/>
      <c r="AIT176" s="7"/>
      <c r="AIU176" s="7"/>
      <c r="AIV176" s="7"/>
      <c r="AIW176" s="7"/>
      <c r="AIX176" s="7"/>
      <c r="AIY176" s="7"/>
      <c r="AIZ176" s="7"/>
      <c r="AJA176" s="7"/>
      <c r="AJB176" s="7"/>
      <c r="AJC176" s="7"/>
      <c r="AJD176" s="7"/>
      <c r="AJE176" s="7"/>
      <c r="AJF176" s="7"/>
      <c r="AJG176" s="7"/>
      <c r="AJH176" s="7"/>
      <c r="AJI176" s="7"/>
      <c r="AJJ176" s="7"/>
      <c r="AJK176" s="7"/>
      <c r="AJL176" s="7"/>
      <c r="AJM176" s="7"/>
      <c r="AJN176" s="7"/>
      <c r="AJO176" s="7"/>
      <c r="AJP176" s="7"/>
      <c r="AJQ176" s="7"/>
      <c r="AJR176" s="7"/>
      <c r="AJS176" s="7"/>
      <c r="AJT176" s="7"/>
      <c r="AJU176" s="7"/>
      <c r="AJV176" s="7"/>
      <c r="AJW176" s="7"/>
      <c r="AJX176" s="7"/>
      <c r="AJY176" s="7"/>
      <c r="AJZ176" s="7"/>
      <c r="AKA176" s="7"/>
      <c r="AKB176" s="7"/>
      <c r="AKC176" s="7"/>
      <c r="AKD176" s="7"/>
      <c r="AKE176" s="7"/>
      <c r="AKF176" s="7"/>
      <c r="AKG176" s="7"/>
      <c r="AKH176" s="7"/>
      <c r="AKI176" s="7"/>
      <c r="AKJ176" s="7"/>
      <c r="AKK176" s="7"/>
      <c r="AKL176" s="7"/>
      <c r="AKM176" s="7"/>
      <c r="AKN176" s="7"/>
      <c r="AKO176" s="7"/>
      <c r="AKP176" s="7"/>
      <c r="AKQ176" s="7"/>
      <c r="AKR176" s="7"/>
      <c r="AKS176" s="7"/>
      <c r="AKT176" s="7"/>
      <c r="AKU176" s="7"/>
      <c r="AKV176" s="7"/>
      <c r="AKW176" s="7"/>
      <c r="AKX176" s="7"/>
      <c r="AKY176" s="7"/>
      <c r="AKZ176" s="7"/>
      <c r="ALA176" s="7"/>
      <c r="ALB176" s="7"/>
      <c r="ALC176" s="7"/>
      <c r="ALD176" s="7"/>
      <c r="ALE176" s="7"/>
      <c r="ALF176" s="7"/>
      <c r="ALG176" s="7"/>
      <c r="ALH176" s="7"/>
      <c r="ALI176" s="7"/>
      <c r="ALJ176" s="7"/>
      <c r="ALK176" s="7"/>
      <c r="ALL176" s="7"/>
      <c r="ALM176" s="7"/>
      <c r="ALN176" s="7"/>
      <c r="ALO176" s="7"/>
      <c r="ALP176" s="7"/>
      <c r="ALQ176" s="7"/>
      <c r="ALR176" s="7"/>
      <c r="ALS176" s="7"/>
      <c r="ALT176" s="7"/>
      <c r="ALU176" s="7"/>
      <c r="ALV176" s="7"/>
      <c r="ALW176" s="7"/>
      <c r="ALX176" s="7"/>
      <c r="ALY176" s="7"/>
      <c r="ALZ176" s="7"/>
      <c r="AMA176" s="7"/>
      <c r="AMB176" s="7"/>
      <c r="AMC176" s="7"/>
      <c r="AMD176" s="7"/>
    </row>
    <row r="177" spans="1:1018" x14ac:dyDescent="0.25">
      <c r="A177" s="37" t="s">
        <v>116</v>
      </c>
      <c r="B177" s="5" t="s">
        <v>110</v>
      </c>
      <c r="C177" s="4">
        <v>1.0940000000000001</v>
      </c>
      <c r="D177" s="4">
        <v>1.6</v>
      </c>
      <c r="E177" s="5" t="s">
        <v>257</v>
      </c>
      <c r="F177" s="4">
        <f>1.007-0.45-0.1</f>
        <v>0.45699999999999996</v>
      </c>
      <c r="G177" s="21" t="s">
        <v>10</v>
      </c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  <c r="DT177" s="7"/>
      <c r="DU177" s="7"/>
      <c r="DV177" s="7"/>
      <c r="DW177" s="7"/>
      <c r="DX177" s="7"/>
      <c r="DY177" s="7"/>
      <c r="DZ177" s="7"/>
      <c r="EA177" s="7"/>
      <c r="EB177" s="7"/>
      <c r="EC177" s="7"/>
      <c r="ED177" s="7"/>
      <c r="EE177" s="7"/>
      <c r="EF177" s="7"/>
      <c r="EG177" s="7"/>
      <c r="EH177" s="7"/>
      <c r="EI177" s="7"/>
      <c r="EJ177" s="7"/>
      <c r="EK177" s="7"/>
      <c r="EL177" s="7"/>
      <c r="EM177" s="7"/>
      <c r="EN177" s="7"/>
      <c r="EO177" s="7"/>
      <c r="EP177" s="7"/>
      <c r="EQ177" s="7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  <c r="FX177" s="7"/>
      <c r="FY177" s="7"/>
      <c r="FZ177" s="7"/>
      <c r="GA177" s="7"/>
      <c r="GB177" s="7"/>
      <c r="GC177" s="7"/>
      <c r="GD177" s="7"/>
      <c r="GE177" s="7"/>
      <c r="GF177" s="7"/>
      <c r="GG177" s="7"/>
      <c r="GH177" s="7"/>
      <c r="GI177" s="7"/>
      <c r="GJ177" s="7"/>
      <c r="GK177" s="7"/>
      <c r="GL177" s="7"/>
      <c r="GM177" s="7"/>
      <c r="GN177" s="7"/>
      <c r="GO177" s="7"/>
      <c r="GP177" s="7"/>
      <c r="GQ177" s="7"/>
      <c r="GR177" s="7"/>
      <c r="GS177" s="7"/>
      <c r="GT177" s="7"/>
      <c r="GU177" s="7"/>
      <c r="GV177" s="7"/>
      <c r="GW177" s="7"/>
      <c r="GX177" s="7"/>
      <c r="GY177" s="7"/>
      <c r="GZ177" s="7"/>
      <c r="HA177" s="7"/>
      <c r="HB177" s="7"/>
      <c r="HC177" s="7"/>
      <c r="HD177" s="7"/>
      <c r="HE177" s="7"/>
      <c r="HF177" s="7"/>
      <c r="HG177" s="7"/>
      <c r="HH177" s="7"/>
      <c r="HI177" s="7"/>
      <c r="HJ177" s="7"/>
      <c r="HK177" s="7"/>
      <c r="HL177" s="7"/>
      <c r="HM177" s="7"/>
      <c r="HN177" s="7"/>
      <c r="HO177" s="7"/>
      <c r="HP177" s="7"/>
      <c r="HQ177" s="7"/>
      <c r="HR177" s="7"/>
      <c r="HS177" s="7"/>
      <c r="HT177" s="7"/>
      <c r="HU177" s="7"/>
      <c r="HV177" s="7"/>
      <c r="HW177" s="7"/>
      <c r="HX177" s="7"/>
      <c r="HY177" s="7"/>
      <c r="HZ177" s="7"/>
      <c r="IA177" s="7"/>
      <c r="IB177" s="7"/>
      <c r="IC177" s="7"/>
      <c r="ID177" s="7"/>
      <c r="IE177" s="7"/>
      <c r="IF177" s="7"/>
      <c r="IG177" s="7"/>
      <c r="IH177" s="7"/>
      <c r="II177" s="7"/>
      <c r="IJ177" s="7"/>
      <c r="IK177" s="7"/>
      <c r="IL177" s="7"/>
      <c r="IM177" s="7"/>
      <c r="IN177" s="7"/>
      <c r="IO177" s="7"/>
      <c r="IP177" s="7"/>
      <c r="IQ177" s="7"/>
      <c r="IR177" s="7"/>
      <c r="IS177" s="7"/>
      <c r="IT177" s="7"/>
      <c r="IU177" s="7"/>
      <c r="IV177" s="7"/>
      <c r="IW177" s="7"/>
      <c r="IX177" s="7"/>
      <c r="IY177" s="7"/>
      <c r="IZ177" s="7"/>
      <c r="JA177" s="7"/>
      <c r="JB177" s="7"/>
      <c r="JC177" s="7"/>
      <c r="JD177" s="7"/>
      <c r="JE177" s="7"/>
      <c r="JF177" s="7"/>
      <c r="JG177" s="7"/>
      <c r="JH177" s="7"/>
      <c r="JI177" s="7"/>
      <c r="JJ177" s="7"/>
      <c r="JK177" s="7"/>
      <c r="JL177" s="7"/>
      <c r="JM177" s="7"/>
      <c r="JN177" s="7"/>
      <c r="JO177" s="7"/>
      <c r="JP177" s="7"/>
      <c r="JQ177" s="7"/>
      <c r="JR177" s="7"/>
      <c r="JS177" s="7"/>
      <c r="JT177" s="7"/>
      <c r="JU177" s="7"/>
      <c r="JV177" s="7"/>
      <c r="JW177" s="7"/>
      <c r="JX177" s="7"/>
      <c r="JY177" s="7"/>
      <c r="JZ177" s="7"/>
      <c r="KA177" s="7"/>
      <c r="KB177" s="7"/>
      <c r="KC177" s="7"/>
      <c r="KD177" s="7"/>
      <c r="KE177" s="7"/>
      <c r="KF177" s="7"/>
      <c r="KG177" s="7"/>
      <c r="KH177" s="7"/>
      <c r="KI177" s="7"/>
      <c r="KJ177" s="7"/>
      <c r="KK177" s="7"/>
      <c r="KL177" s="7"/>
      <c r="KM177" s="7"/>
      <c r="KN177" s="7"/>
      <c r="KO177" s="7"/>
      <c r="KP177" s="7"/>
      <c r="KQ177" s="7"/>
      <c r="KR177" s="7"/>
      <c r="KS177" s="7"/>
      <c r="KT177" s="7"/>
      <c r="KU177" s="7"/>
      <c r="KV177" s="7"/>
      <c r="KW177" s="7"/>
      <c r="KX177" s="7"/>
      <c r="KY177" s="7"/>
      <c r="KZ177" s="7"/>
      <c r="LA177" s="7"/>
      <c r="LB177" s="7"/>
      <c r="LC177" s="7"/>
      <c r="LD177" s="7"/>
      <c r="LE177" s="7"/>
      <c r="LF177" s="7"/>
      <c r="LG177" s="7"/>
      <c r="LH177" s="7"/>
      <c r="LI177" s="7"/>
      <c r="LJ177" s="7"/>
      <c r="LK177" s="7"/>
      <c r="LL177" s="7"/>
      <c r="LM177" s="7"/>
      <c r="LN177" s="7"/>
      <c r="LO177" s="7"/>
      <c r="LP177" s="7"/>
      <c r="LQ177" s="7"/>
      <c r="LR177" s="7"/>
      <c r="LS177" s="7"/>
      <c r="LT177" s="7"/>
      <c r="LU177" s="7"/>
      <c r="LV177" s="7"/>
      <c r="LW177" s="7"/>
      <c r="LX177" s="7"/>
      <c r="LY177" s="7"/>
      <c r="LZ177" s="7"/>
      <c r="MA177" s="7"/>
      <c r="MB177" s="7"/>
      <c r="MC177" s="7"/>
      <c r="MD177" s="7"/>
      <c r="ME177" s="7"/>
      <c r="MF177" s="7"/>
      <c r="MG177" s="7"/>
      <c r="MH177" s="7"/>
      <c r="MI177" s="7"/>
      <c r="MJ177" s="7"/>
      <c r="MK177" s="7"/>
      <c r="ML177" s="7"/>
      <c r="MM177" s="7"/>
      <c r="MN177" s="7"/>
      <c r="MO177" s="7"/>
      <c r="MP177" s="7"/>
      <c r="MQ177" s="7"/>
      <c r="MR177" s="7"/>
      <c r="MS177" s="7"/>
      <c r="MT177" s="7"/>
      <c r="MU177" s="7"/>
      <c r="MV177" s="7"/>
      <c r="MW177" s="7"/>
      <c r="MX177" s="7"/>
      <c r="MY177" s="7"/>
      <c r="MZ177" s="7"/>
      <c r="NA177" s="7"/>
      <c r="NB177" s="7"/>
      <c r="NC177" s="7"/>
      <c r="ND177" s="7"/>
      <c r="NE177" s="7"/>
      <c r="NF177" s="7"/>
      <c r="NG177" s="7"/>
      <c r="NH177" s="7"/>
      <c r="NI177" s="7"/>
      <c r="NJ177" s="7"/>
      <c r="NK177" s="7"/>
      <c r="NL177" s="7"/>
      <c r="NM177" s="7"/>
      <c r="NN177" s="7"/>
      <c r="NO177" s="7"/>
      <c r="NP177" s="7"/>
      <c r="NQ177" s="7"/>
      <c r="NR177" s="7"/>
      <c r="NS177" s="7"/>
      <c r="NT177" s="7"/>
      <c r="NU177" s="7"/>
      <c r="NV177" s="7"/>
      <c r="NW177" s="7"/>
      <c r="NX177" s="7"/>
      <c r="NY177" s="7"/>
      <c r="NZ177" s="7"/>
      <c r="OA177" s="7"/>
      <c r="OB177" s="7"/>
      <c r="OC177" s="7"/>
      <c r="OD177" s="7"/>
      <c r="OE177" s="7"/>
      <c r="OF177" s="7"/>
      <c r="OG177" s="7"/>
      <c r="OH177" s="7"/>
      <c r="OI177" s="7"/>
      <c r="OJ177" s="7"/>
      <c r="OK177" s="7"/>
      <c r="OL177" s="7"/>
      <c r="OM177" s="7"/>
      <c r="ON177" s="7"/>
      <c r="OO177" s="7"/>
      <c r="OP177" s="7"/>
      <c r="OQ177" s="7"/>
      <c r="OR177" s="7"/>
      <c r="OS177" s="7"/>
      <c r="OT177" s="7"/>
      <c r="OU177" s="7"/>
      <c r="OV177" s="7"/>
      <c r="OW177" s="7"/>
      <c r="OX177" s="7"/>
      <c r="OY177" s="7"/>
      <c r="OZ177" s="7"/>
      <c r="PA177" s="7"/>
      <c r="PB177" s="7"/>
      <c r="PC177" s="7"/>
      <c r="PD177" s="7"/>
      <c r="PE177" s="7"/>
      <c r="PF177" s="7"/>
      <c r="PG177" s="7"/>
      <c r="PH177" s="7"/>
      <c r="PI177" s="7"/>
      <c r="PJ177" s="7"/>
      <c r="PK177" s="7"/>
      <c r="PL177" s="7"/>
      <c r="PM177" s="7"/>
      <c r="PN177" s="7"/>
      <c r="PO177" s="7"/>
      <c r="PP177" s="7"/>
      <c r="PQ177" s="7"/>
      <c r="PR177" s="7"/>
      <c r="PS177" s="7"/>
      <c r="PT177" s="7"/>
      <c r="PU177" s="7"/>
      <c r="PV177" s="7"/>
      <c r="PW177" s="7"/>
      <c r="PX177" s="7"/>
      <c r="PY177" s="7"/>
      <c r="PZ177" s="7"/>
      <c r="QA177" s="7"/>
      <c r="QB177" s="7"/>
      <c r="QC177" s="7"/>
      <c r="QD177" s="7"/>
      <c r="QE177" s="7"/>
      <c r="QF177" s="7"/>
      <c r="QG177" s="7"/>
      <c r="QH177" s="7"/>
      <c r="QI177" s="7"/>
      <c r="QJ177" s="7"/>
      <c r="QK177" s="7"/>
      <c r="QL177" s="7"/>
      <c r="QM177" s="7"/>
      <c r="QN177" s="7"/>
      <c r="QO177" s="7"/>
      <c r="QP177" s="7"/>
      <c r="QQ177" s="7"/>
      <c r="QR177" s="7"/>
      <c r="QS177" s="7"/>
      <c r="QT177" s="7"/>
      <c r="QU177" s="7"/>
      <c r="QV177" s="7"/>
      <c r="QW177" s="7"/>
      <c r="QX177" s="7"/>
      <c r="QY177" s="7"/>
      <c r="QZ177" s="7"/>
      <c r="RA177" s="7"/>
      <c r="RB177" s="7"/>
      <c r="RC177" s="7"/>
      <c r="RD177" s="7"/>
      <c r="RE177" s="7"/>
      <c r="RF177" s="7"/>
      <c r="RG177" s="7"/>
      <c r="RH177" s="7"/>
      <c r="RI177" s="7"/>
      <c r="RJ177" s="7"/>
      <c r="RK177" s="7"/>
      <c r="RL177" s="7"/>
      <c r="RM177" s="7"/>
      <c r="RN177" s="7"/>
      <c r="RO177" s="7"/>
      <c r="RP177" s="7"/>
      <c r="RQ177" s="7"/>
      <c r="RR177" s="7"/>
      <c r="RS177" s="7"/>
      <c r="RT177" s="7"/>
      <c r="RU177" s="7"/>
      <c r="RV177" s="7"/>
      <c r="RW177" s="7"/>
      <c r="RX177" s="7"/>
      <c r="RY177" s="7"/>
      <c r="RZ177" s="7"/>
      <c r="SA177" s="7"/>
      <c r="SB177" s="7"/>
      <c r="SC177" s="7"/>
      <c r="SD177" s="7"/>
      <c r="SE177" s="7"/>
      <c r="SF177" s="7"/>
      <c r="SG177" s="7"/>
      <c r="SH177" s="7"/>
      <c r="SI177" s="7"/>
      <c r="SJ177" s="7"/>
      <c r="SK177" s="7"/>
      <c r="SL177" s="7"/>
      <c r="SM177" s="7"/>
      <c r="SN177" s="7"/>
      <c r="SO177" s="7"/>
      <c r="SP177" s="7"/>
      <c r="SQ177" s="7"/>
      <c r="SR177" s="7"/>
      <c r="SS177" s="7"/>
      <c r="ST177" s="7"/>
      <c r="SU177" s="7"/>
      <c r="SV177" s="7"/>
      <c r="SW177" s="7"/>
      <c r="SX177" s="7"/>
      <c r="SY177" s="7"/>
      <c r="SZ177" s="7"/>
      <c r="TA177" s="7"/>
      <c r="TB177" s="7"/>
      <c r="TC177" s="7"/>
      <c r="TD177" s="7"/>
      <c r="TE177" s="7"/>
      <c r="TF177" s="7"/>
      <c r="TG177" s="7"/>
      <c r="TH177" s="7"/>
      <c r="TI177" s="7"/>
      <c r="TJ177" s="7"/>
      <c r="TK177" s="7"/>
      <c r="TL177" s="7"/>
      <c r="TM177" s="7"/>
      <c r="TN177" s="7"/>
      <c r="TO177" s="7"/>
      <c r="TP177" s="7"/>
      <c r="TQ177" s="7"/>
      <c r="TR177" s="7"/>
      <c r="TS177" s="7"/>
      <c r="TT177" s="7"/>
      <c r="TU177" s="7"/>
      <c r="TV177" s="7"/>
      <c r="TW177" s="7"/>
      <c r="TX177" s="7"/>
      <c r="TY177" s="7"/>
      <c r="TZ177" s="7"/>
      <c r="UA177" s="7"/>
      <c r="UB177" s="7"/>
      <c r="UC177" s="7"/>
      <c r="UD177" s="7"/>
      <c r="UE177" s="7"/>
      <c r="UF177" s="7"/>
      <c r="UG177" s="7"/>
      <c r="UH177" s="7"/>
      <c r="UI177" s="7"/>
      <c r="UJ177" s="7"/>
      <c r="UK177" s="7"/>
      <c r="UL177" s="7"/>
      <c r="UM177" s="7"/>
      <c r="UN177" s="7"/>
      <c r="UO177" s="7"/>
      <c r="UP177" s="7"/>
      <c r="UQ177" s="7"/>
      <c r="UR177" s="7"/>
      <c r="US177" s="7"/>
      <c r="UT177" s="7"/>
      <c r="UU177" s="7"/>
      <c r="UV177" s="7"/>
      <c r="UW177" s="7"/>
      <c r="UX177" s="7"/>
      <c r="UY177" s="7"/>
      <c r="UZ177" s="7"/>
      <c r="VA177" s="7"/>
      <c r="VB177" s="7"/>
      <c r="VC177" s="7"/>
      <c r="VD177" s="7"/>
      <c r="VE177" s="7"/>
      <c r="VF177" s="7"/>
      <c r="VG177" s="7"/>
      <c r="VH177" s="7"/>
      <c r="VI177" s="7"/>
      <c r="VJ177" s="7"/>
      <c r="VK177" s="7"/>
      <c r="VL177" s="7"/>
      <c r="VM177" s="7"/>
      <c r="VN177" s="7"/>
      <c r="VO177" s="7"/>
      <c r="VP177" s="7"/>
      <c r="VQ177" s="7"/>
      <c r="VR177" s="7"/>
      <c r="VS177" s="7"/>
      <c r="VT177" s="7"/>
      <c r="VU177" s="7"/>
      <c r="VV177" s="7"/>
      <c r="VW177" s="7"/>
      <c r="VX177" s="7"/>
      <c r="VY177" s="7"/>
      <c r="VZ177" s="7"/>
      <c r="WA177" s="7"/>
      <c r="WB177" s="7"/>
      <c r="WC177" s="7"/>
      <c r="WD177" s="7"/>
      <c r="WE177" s="7"/>
      <c r="WF177" s="7"/>
      <c r="WG177" s="7"/>
      <c r="WH177" s="7"/>
      <c r="WI177" s="7"/>
      <c r="WJ177" s="7"/>
      <c r="WK177" s="7"/>
      <c r="WL177" s="7"/>
      <c r="WM177" s="7"/>
      <c r="WN177" s="7"/>
      <c r="WO177" s="7"/>
      <c r="WP177" s="7"/>
      <c r="WQ177" s="7"/>
      <c r="WR177" s="7"/>
      <c r="WS177" s="7"/>
      <c r="WT177" s="7"/>
      <c r="WU177" s="7"/>
      <c r="WV177" s="7"/>
      <c r="WW177" s="7"/>
      <c r="WX177" s="7"/>
      <c r="WY177" s="7"/>
      <c r="WZ177" s="7"/>
      <c r="XA177" s="7"/>
      <c r="XB177" s="7"/>
      <c r="XC177" s="7"/>
      <c r="XD177" s="7"/>
      <c r="XE177" s="7"/>
      <c r="XF177" s="7"/>
      <c r="XG177" s="7"/>
      <c r="XH177" s="7"/>
      <c r="XI177" s="7"/>
      <c r="XJ177" s="7"/>
      <c r="XK177" s="7"/>
      <c r="XL177" s="7"/>
      <c r="XM177" s="7"/>
      <c r="XN177" s="7"/>
      <c r="XO177" s="7"/>
      <c r="XP177" s="7"/>
      <c r="XQ177" s="7"/>
      <c r="XR177" s="7"/>
      <c r="XS177" s="7"/>
      <c r="XT177" s="7"/>
      <c r="XU177" s="7"/>
      <c r="XV177" s="7"/>
      <c r="XW177" s="7"/>
      <c r="XX177" s="7"/>
      <c r="XY177" s="7"/>
      <c r="XZ177" s="7"/>
      <c r="YA177" s="7"/>
      <c r="YB177" s="7"/>
      <c r="YC177" s="7"/>
      <c r="YD177" s="7"/>
      <c r="YE177" s="7"/>
      <c r="YF177" s="7"/>
      <c r="YG177" s="7"/>
      <c r="YH177" s="7"/>
      <c r="YI177" s="7"/>
      <c r="YJ177" s="7"/>
      <c r="YK177" s="7"/>
      <c r="YL177" s="7"/>
      <c r="YM177" s="7"/>
      <c r="YN177" s="7"/>
      <c r="YO177" s="7"/>
      <c r="YP177" s="7"/>
      <c r="YQ177" s="7"/>
      <c r="YR177" s="7"/>
      <c r="YS177" s="7"/>
      <c r="YT177" s="7"/>
      <c r="YU177" s="7"/>
      <c r="YV177" s="7"/>
      <c r="YW177" s="7"/>
      <c r="YX177" s="7"/>
      <c r="YY177" s="7"/>
      <c r="YZ177" s="7"/>
      <c r="ZA177" s="7"/>
      <c r="ZB177" s="7"/>
      <c r="ZC177" s="7"/>
      <c r="ZD177" s="7"/>
      <c r="ZE177" s="7"/>
      <c r="ZF177" s="7"/>
      <c r="ZG177" s="7"/>
      <c r="ZH177" s="7"/>
      <c r="ZI177" s="7"/>
      <c r="ZJ177" s="7"/>
      <c r="ZK177" s="7"/>
      <c r="ZL177" s="7"/>
      <c r="ZM177" s="7"/>
      <c r="ZN177" s="7"/>
      <c r="ZO177" s="7"/>
      <c r="ZP177" s="7"/>
      <c r="ZQ177" s="7"/>
      <c r="ZR177" s="7"/>
      <c r="ZS177" s="7"/>
      <c r="ZT177" s="7"/>
      <c r="ZU177" s="7"/>
      <c r="ZV177" s="7"/>
      <c r="ZW177" s="7"/>
      <c r="ZX177" s="7"/>
      <c r="ZY177" s="7"/>
      <c r="ZZ177" s="7"/>
      <c r="AAA177" s="7"/>
      <c r="AAB177" s="7"/>
      <c r="AAC177" s="7"/>
      <c r="AAD177" s="7"/>
      <c r="AAE177" s="7"/>
      <c r="AAF177" s="7"/>
      <c r="AAG177" s="7"/>
      <c r="AAH177" s="7"/>
      <c r="AAI177" s="7"/>
      <c r="AAJ177" s="7"/>
      <c r="AAK177" s="7"/>
      <c r="AAL177" s="7"/>
      <c r="AAM177" s="7"/>
      <c r="AAN177" s="7"/>
      <c r="AAO177" s="7"/>
      <c r="AAP177" s="7"/>
      <c r="AAQ177" s="7"/>
      <c r="AAR177" s="7"/>
      <c r="AAS177" s="7"/>
      <c r="AAT177" s="7"/>
      <c r="AAU177" s="7"/>
      <c r="AAV177" s="7"/>
      <c r="AAW177" s="7"/>
      <c r="AAX177" s="7"/>
      <c r="AAY177" s="7"/>
      <c r="AAZ177" s="7"/>
      <c r="ABA177" s="7"/>
      <c r="ABB177" s="7"/>
      <c r="ABC177" s="7"/>
      <c r="ABD177" s="7"/>
      <c r="ABE177" s="7"/>
      <c r="ABF177" s="7"/>
      <c r="ABG177" s="7"/>
      <c r="ABH177" s="7"/>
      <c r="ABI177" s="7"/>
      <c r="ABJ177" s="7"/>
      <c r="ABK177" s="7"/>
      <c r="ABL177" s="7"/>
      <c r="ABM177" s="7"/>
      <c r="ABN177" s="7"/>
      <c r="ABO177" s="7"/>
      <c r="ABP177" s="7"/>
      <c r="ABQ177" s="7"/>
      <c r="ABR177" s="7"/>
      <c r="ABS177" s="7"/>
      <c r="ABT177" s="7"/>
      <c r="ABU177" s="7"/>
      <c r="ABV177" s="7"/>
      <c r="ABW177" s="7"/>
      <c r="ABX177" s="7"/>
      <c r="ABY177" s="7"/>
      <c r="ABZ177" s="7"/>
      <c r="ACA177" s="7"/>
      <c r="ACB177" s="7"/>
      <c r="ACC177" s="7"/>
      <c r="ACD177" s="7"/>
      <c r="ACE177" s="7"/>
      <c r="ACF177" s="7"/>
      <c r="ACG177" s="7"/>
      <c r="ACH177" s="7"/>
      <c r="ACI177" s="7"/>
      <c r="ACJ177" s="7"/>
      <c r="ACK177" s="7"/>
      <c r="ACL177" s="7"/>
      <c r="ACM177" s="7"/>
      <c r="ACN177" s="7"/>
      <c r="ACO177" s="7"/>
      <c r="ACP177" s="7"/>
      <c r="ACQ177" s="7"/>
      <c r="ACR177" s="7"/>
      <c r="ACS177" s="7"/>
      <c r="ACT177" s="7"/>
      <c r="ACU177" s="7"/>
      <c r="ACV177" s="7"/>
      <c r="ACW177" s="7"/>
      <c r="ACX177" s="7"/>
      <c r="ACY177" s="7"/>
      <c r="ACZ177" s="7"/>
      <c r="ADA177" s="7"/>
      <c r="ADB177" s="7"/>
      <c r="ADC177" s="7"/>
      <c r="ADD177" s="7"/>
      <c r="ADE177" s="7"/>
      <c r="ADF177" s="7"/>
      <c r="ADG177" s="7"/>
      <c r="ADH177" s="7"/>
      <c r="ADI177" s="7"/>
      <c r="ADJ177" s="7"/>
      <c r="ADK177" s="7"/>
      <c r="ADL177" s="7"/>
      <c r="ADM177" s="7"/>
      <c r="ADN177" s="7"/>
      <c r="ADO177" s="7"/>
      <c r="ADP177" s="7"/>
      <c r="ADQ177" s="7"/>
      <c r="ADR177" s="7"/>
      <c r="ADS177" s="7"/>
      <c r="ADT177" s="7"/>
      <c r="ADU177" s="7"/>
      <c r="ADV177" s="7"/>
      <c r="ADW177" s="7"/>
      <c r="ADX177" s="7"/>
      <c r="ADY177" s="7"/>
      <c r="ADZ177" s="7"/>
      <c r="AEA177" s="7"/>
      <c r="AEB177" s="7"/>
      <c r="AEC177" s="7"/>
      <c r="AED177" s="7"/>
      <c r="AEE177" s="7"/>
      <c r="AEF177" s="7"/>
      <c r="AEG177" s="7"/>
      <c r="AEH177" s="7"/>
      <c r="AEI177" s="7"/>
      <c r="AEJ177" s="7"/>
      <c r="AEK177" s="7"/>
      <c r="AEL177" s="7"/>
      <c r="AEM177" s="7"/>
      <c r="AEN177" s="7"/>
      <c r="AEO177" s="7"/>
      <c r="AEP177" s="7"/>
      <c r="AEQ177" s="7"/>
      <c r="AER177" s="7"/>
      <c r="AES177" s="7"/>
      <c r="AET177" s="7"/>
      <c r="AEU177" s="7"/>
      <c r="AEV177" s="7"/>
      <c r="AEW177" s="7"/>
      <c r="AEX177" s="7"/>
      <c r="AEY177" s="7"/>
      <c r="AEZ177" s="7"/>
      <c r="AFA177" s="7"/>
      <c r="AFB177" s="7"/>
      <c r="AFC177" s="7"/>
      <c r="AFD177" s="7"/>
      <c r="AFE177" s="7"/>
      <c r="AFF177" s="7"/>
      <c r="AFG177" s="7"/>
      <c r="AFH177" s="7"/>
      <c r="AFI177" s="7"/>
      <c r="AFJ177" s="7"/>
      <c r="AFK177" s="7"/>
      <c r="AFL177" s="7"/>
      <c r="AFM177" s="7"/>
      <c r="AFN177" s="7"/>
      <c r="AFO177" s="7"/>
      <c r="AFP177" s="7"/>
      <c r="AFQ177" s="7"/>
      <c r="AFR177" s="7"/>
      <c r="AFS177" s="7"/>
      <c r="AFT177" s="7"/>
      <c r="AFU177" s="7"/>
      <c r="AFV177" s="7"/>
      <c r="AFW177" s="7"/>
      <c r="AFX177" s="7"/>
      <c r="AFY177" s="7"/>
      <c r="AFZ177" s="7"/>
      <c r="AGA177" s="7"/>
      <c r="AGB177" s="7"/>
      <c r="AGC177" s="7"/>
      <c r="AGD177" s="7"/>
      <c r="AGE177" s="7"/>
      <c r="AGF177" s="7"/>
      <c r="AGG177" s="7"/>
      <c r="AGH177" s="7"/>
      <c r="AGI177" s="7"/>
      <c r="AGJ177" s="7"/>
      <c r="AGK177" s="7"/>
      <c r="AGL177" s="7"/>
      <c r="AGM177" s="7"/>
      <c r="AGN177" s="7"/>
      <c r="AGO177" s="7"/>
      <c r="AGP177" s="7"/>
      <c r="AGQ177" s="7"/>
      <c r="AGR177" s="7"/>
      <c r="AGS177" s="7"/>
      <c r="AGT177" s="7"/>
      <c r="AGU177" s="7"/>
      <c r="AGV177" s="7"/>
      <c r="AGW177" s="7"/>
      <c r="AGX177" s="7"/>
      <c r="AGY177" s="7"/>
      <c r="AGZ177" s="7"/>
      <c r="AHA177" s="7"/>
      <c r="AHB177" s="7"/>
      <c r="AHC177" s="7"/>
      <c r="AHD177" s="7"/>
      <c r="AHE177" s="7"/>
      <c r="AHF177" s="7"/>
      <c r="AHG177" s="7"/>
      <c r="AHH177" s="7"/>
      <c r="AHI177" s="7"/>
      <c r="AHJ177" s="7"/>
      <c r="AHK177" s="7"/>
      <c r="AHL177" s="7"/>
      <c r="AHM177" s="7"/>
      <c r="AHN177" s="7"/>
      <c r="AHO177" s="7"/>
      <c r="AHP177" s="7"/>
      <c r="AHQ177" s="7"/>
      <c r="AHR177" s="7"/>
      <c r="AHS177" s="7"/>
      <c r="AHT177" s="7"/>
      <c r="AHU177" s="7"/>
      <c r="AHV177" s="7"/>
      <c r="AHW177" s="7"/>
      <c r="AHX177" s="7"/>
      <c r="AHY177" s="7"/>
      <c r="AHZ177" s="7"/>
      <c r="AIA177" s="7"/>
      <c r="AIB177" s="7"/>
      <c r="AIC177" s="7"/>
      <c r="AID177" s="7"/>
      <c r="AIE177" s="7"/>
      <c r="AIF177" s="7"/>
      <c r="AIG177" s="7"/>
      <c r="AIH177" s="7"/>
      <c r="AII177" s="7"/>
      <c r="AIJ177" s="7"/>
      <c r="AIK177" s="7"/>
      <c r="AIL177" s="7"/>
      <c r="AIM177" s="7"/>
      <c r="AIN177" s="7"/>
      <c r="AIO177" s="7"/>
      <c r="AIP177" s="7"/>
      <c r="AIQ177" s="7"/>
      <c r="AIR177" s="7"/>
      <c r="AIS177" s="7"/>
      <c r="AIT177" s="7"/>
      <c r="AIU177" s="7"/>
      <c r="AIV177" s="7"/>
      <c r="AIW177" s="7"/>
      <c r="AIX177" s="7"/>
      <c r="AIY177" s="7"/>
      <c r="AIZ177" s="7"/>
      <c r="AJA177" s="7"/>
      <c r="AJB177" s="7"/>
      <c r="AJC177" s="7"/>
      <c r="AJD177" s="7"/>
      <c r="AJE177" s="7"/>
      <c r="AJF177" s="7"/>
      <c r="AJG177" s="7"/>
      <c r="AJH177" s="7"/>
      <c r="AJI177" s="7"/>
      <c r="AJJ177" s="7"/>
      <c r="AJK177" s="7"/>
      <c r="AJL177" s="7"/>
      <c r="AJM177" s="7"/>
      <c r="AJN177" s="7"/>
      <c r="AJO177" s="7"/>
      <c r="AJP177" s="7"/>
      <c r="AJQ177" s="7"/>
      <c r="AJR177" s="7"/>
      <c r="AJS177" s="7"/>
      <c r="AJT177" s="7"/>
      <c r="AJU177" s="7"/>
      <c r="AJV177" s="7"/>
      <c r="AJW177" s="7"/>
      <c r="AJX177" s="7"/>
      <c r="AJY177" s="7"/>
      <c r="AJZ177" s="7"/>
      <c r="AKA177" s="7"/>
      <c r="AKB177" s="7"/>
      <c r="AKC177" s="7"/>
      <c r="AKD177" s="7"/>
      <c r="AKE177" s="7"/>
      <c r="AKF177" s="7"/>
      <c r="AKG177" s="7"/>
      <c r="AKH177" s="7"/>
      <c r="AKI177" s="7"/>
      <c r="AKJ177" s="7"/>
      <c r="AKK177" s="7"/>
      <c r="AKL177" s="7"/>
      <c r="AKM177" s="7"/>
      <c r="AKN177" s="7"/>
      <c r="AKO177" s="7"/>
      <c r="AKP177" s="7"/>
      <c r="AKQ177" s="7"/>
      <c r="AKR177" s="7"/>
      <c r="AKS177" s="7"/>
      <c r="AKT177" s="7"/>
      <c r="AKU177" s="7"/>
      <c r="AKV177" s="7"/>
      <c r="AKW177" s="7"/>
      <c r="AKX177" s="7"/>
      <c r="AKY177" s="7"/>
      <c r="AKZ177" s="7"/>
      <c r="ALA177" s="7"/>
      <c r="ALB177" s="7"/>
      <c r="ALC177" s="7"/>
      <c r="ALD177" s="7"/>
      <c r="ALE177" s="7"/>
      <c r="ALF177" s="7"/>
      <c r="ALG177" s="7"/>
      <c r="ALH177" s="7"/>
      <c r="ALI177" s="7"/>
      <c r="ALJ177" s="7"/>
      <c r="ALK177" s="7"/>
      <c r="ALL177" s="7"/>
      <c r="ALM177" s="7"/>
      <c r="ALN177" s="7"/>
      <c r="ALO177" s="7"/>
      <c r="ALP177" s="7"/>
      <c r="ALQ177" s="7"/>
      <c r="ALR177" s="7"/>
      <c r="ALS177" s="7"/>
      <c r="ALT177" s="7"/>
      <c r="ALU177" s="7"/>
      <c r="ALV177" s="7"/>
      <c r="ALW177" s="7"/>
      <c r="ALX177" s="7"/>
      <c r="ALY177" s="7"/>
      <c r="ALZ177" s="7"/>
      <c r="AMA177" s="7"/>
      <c r="AMB177" s="7"/>
      <c r="AMC177" s="7"/>
      <c r="AMD177" s="7"/>
    </row>
    <row r="178" spans="1:1018" x14ac:dyDescent="0.25">
      <c r="A178" s="37" t="s">
        <v>116</v>
      </c>
      <c r="B178" s="5" t="s">
        <v>110</v>
      </c>
      <c r="C178" s="4">
        <v>2.56</v>
      </c>
      <c r="D178" s="4">
        <v>3.31</v>
      </c>
      <c r="E178" s="5" t="s">
        <v>301</v>
      </c>
      <c r="F178" s="4">
        <v>1.014</v>
      </c>
      <c r="G178" s="21" t="s">
        <v>10</v>
      </c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7"/>
      <c r="DS178" s="7"/>
      <c r="DT178" s="7"/>
      <c r="DU178" s="7"/>
      <c r="DV178" s="7"/>
      <c r="DW178" s="7"/>
      <c r="DX178" s="7"/>
      <c r="DY178" s="7"/>
      <c r="DZ178" s="7"/>
      <c r="EA178" s="7"/>
      <c r="EB178" s="7"/>
      <c r="EC178" s="7"/>
      <c r="ED178" s="7"/>
      <c r="EE178" s="7"/>
      <c r="EF178" s="7"/>
      <c r="EG178" s="7"/>
      <c r="EH178" s="7"/>
      <c r="EI178" s="7"/>
      <c r="EJ178" s="7"/>
      <c r="EK178" s="7"/>
      <c r="EL178" s="7"/>
      <c r="EM178" s="7"/>
      <c r="EN178" s="7"/>
      <c r="EO178" s="7"/>
      <c r="EP178" s="7"/>
      <c r="EQ178" s="7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  <c r="GH178" s="7"/>
      <c r="GI178" s="7"/>
      <c r="GJ178" s="7"/>
      <c r="GK178" s="7"/>
      <c r="GL178" s="7"/>
      <c r="GM178" s="7"/>
      <c r="GN178" s="7"/>
      <c r="GO178" s="7"/>
      <c r="GP178" s="7"/>
      <c r="GQ178" s="7"/>
      <c r="GR178" s="7"/>
      <c r="GS178" s="7"/>
      <c r="GT178" s="7"/>
      <c r="GU178" s="7"/>
      <c r="GV178" s="7"/>
      <c r="GW178" s="7"/>
      <c r="GX178" s="7"/>
      <c r="GY178" s="7"/>
      <c r="GZ178" s="7"/>
      <c r="HA178" s="7"/>
      <c r="HB178" s="7"/>
      <c r="HC178" s="7"/>
      <c r="HD178" s="7"/>
      <c r="HE178" s="7"/>
      <c r="HF178" s="7"/>
      <c r="HG178" s="7"/>
      <c r="HH178" s="7"/>
      <c r="HI178" s="7"/>
      <c r="HJ178" s="7"/>
      <c r="HK178" s="7"/>
      <c r="HL178" s="7"/>
      <c r="HM178" s="7"/>
      <c r="HN178" s="7"/>
      <c r="HO178" s="7"/>
      <c r="HP178" s="7"/>
      <c r="HQ178" s="7"/>
      <c r="HR178" s="7"/>
      <c r="HS178" s="7"/>
      <c r="HT178" s="7"/>
      <c r="HU178" s="7"/>
      <c r="HV178" s="7"/>
      <c r="HW178" s="7"/>
      <c r="HX178" s="7"/>
      <c r="HY178" s="7"/>
      <c r="HZ178" s="7"/>
      <c r="IA178" s="7"/>
      <c r="IB178" s="7"/>
      <c r="IC178" s="7"/>
      <c r="ID178" s="7"/>
      <c r="IE178" s="7"/>
      <c r="IF178" s="7"/>
      <c r="IG178" s="7"/>
      <c r="IH178" s="7"/>
      <c r="II178" s="7"/>
      <c r="IJ178" s="7"/>
      <c r="IK178" s="7"/>
      <c r="IL178" s="7"/>
      <c r="IM178" s="7"/>
      <c r="IN178" s="7"/>
      <c r="IO178" s="7"/>
      <c r="IP178" s="7"/>
      <c r="IQ178" s="7"/>
      <c r="IR178" s="7"/>
      <c r="IS178" s="7"/>
      <c r="IT178" s="7"/>
      <c r="IU178" s="7"/>
      <c r="IV178" s="7"/>
      <c r="IW178" s="7"/>
      <c r="IX178" s="7"/>
      <c r="IY178" s="7"/>
      <c r="IZ178" s="7"/>
      <c r="JA178" s="7"/>
      <c r="JB178" s="7"/>
      <c r="JC178" s="7"/>
      <c r="JD178" s="7"/>
      <c r="JE178" s="7"/>
      <c r="JF178" s="7"/>
      <c r="JG178" s="7"/>
      <c r="JH178" s="7"/>
      <c r="JI178" s="7"/>
      <c r="JJ178" s="7"/>
      <c r="JK178" s="7"/>
      <c r="JL178" s="7"/>
      <c r="JM178" s="7"/>
      <c r="JN178" s="7"/>
      <c r="JO178" s="7"/>
      <c r="JP178" s="7"/>
      <c r="JQ178" s="7"/>
      <c r="JR178" s="7"/>
      <c r="JS178" s="7"/>
      <c r="JT178" s="7"/>
      <c r="JU178" s="7"/>
      <c r="JV178" s="7"/>
      <c r="JW178" s="7"/>
      <c r="JX178" s="7"/>
      <c r="JY178" s="7"/>
      <c r="JZ178" s="7"/>
      <c r="KA178" s="7"/>
      <c r="KB178" s="7"/>
      <c r="KC178" s="7"/>
      <c r="KD178" s="7"/>
      <c r="KE178" s="7"/>
      <c r="KF178" s="7"/>
      <c r="KG178" s="7"/>
      <c r="KH178" s="7"/>
      <c r="KI178" s="7"/>
      <c r="KJ178" s="7"/>
      <c r="KK178" s="7"/>
      <c r="KL178" s="7"/>
      <c r="KM178" s="7"/>
      <c r="KN178" s="7"/>
      <c r="KO178" s="7"/>
      <c r="KP178" s="7"/>
      <c r="KQ178" s="7"/>
      <c r="KR178" s="7"/>
      <c r="KS178" s="7"/>
      <c r="KT178" s="7"/>
      <c r="KU178" s="7"/>
      <c r="KV178" s="7"/>
      <c r="KW178" s="7"/>
      <c r="KX178" s="7"/>
      <c r="KY178" s="7"/>
      <c r="KZ178" s="7"/>
      <c r="LA178" s="7"/>
      <c r="LB178" s="7"/>
      <c r="LC178" s="7"/>
      <c r="LD178" s="7"/>
      <c r="LE178" s="7"/>
      <c r="LF178" s="7"/>
      <c r="LG178" s="7"/>
      <c r="LH178" s="7"/>
      <c r="LI178" s="7"/>
      <c r="LJ178" s="7"/>
      <c r="LK178" s="7"/>
      <c r="LL178" s="7"/>
      <c r="LM178" s="7"/>
      <c r="LN178" s="7"/>
      <c r="LO178" s="7"/>
      <c r="LP178" s="7"/>
      <c r="LQ178" s="7"/>
      <c r="LR178" s="7"/>
      <c r="LS178" s="7"/>
      <c r="LT178" s="7"/>
      <c r="LU178" s="7"/>
      <c r="LV178" s="7"/>
      <c r="LW178" s="7"/>
      <c r="LX178" s="7"/>
      <c r="LY178" s="7"/>
      <c r="LZ178" s="7"/>
      <c r="MA178" s="7"/>
      <c r="MB178" s="7"/>
      <c r="MC178" s="7"/>
      <c r="MD178" s="7"/>
      <c r="ME178" s="7"/>
      <c r="MF178" s="7"/>
      <c r="MG178" s="7"/>
      <c r="MH178" s="7"/>
      <c r="MI178" s="7"/>
      <c r="MJ178" s="7"/>
      <c r="MK178" s="7"/>
      <c r="ML178" s="7"/>
      <c r="MM178" s="7"/>
      <c r="MN178" s="7"/>
      <c r="MO178" s="7"/>
      <c r="MP178" s="7"/>
      <c r="MQ178" s="7"/>
      <c r="MR178" s="7"/>
      <c r="MS178" s="7"/>
      <c r="MT178" s="7"/>
      <c r="MU178" s="7"/>
      <c r="MV178" s="7"/>
      <c r="MW178" s="7"/>
      <c r="MX178" s="7"/>
      <c r="MY178" s="7"/>
      <c r="MZ178" s="7"/>
      <c r="NA178" s="7"/>
      <c r="NB178" s="7"/>
      <c r="NC178" s="7"/>
      <c r="ND178" s="7"/>
      <c r="NE178" s="7"/>
      <c r="NF178" s="7"/>
      <c r="NG178" s="7"/>
      <c r="NH178" s="7"/>
      <c r="NI178" s="7"/>
      <c r="NJ178" s="7"/>
      <c r="NK178" s="7"/>
      <c r="NL178" s="7"/>
      <c r="NM178" s="7"/>
      <c r="NN178" s="7"/>
      <c r="NO178" s="7"/>
      <c r="NP178" s="7"/>
      <c r="NQ178" s="7"/>
      <c r="NR178" s="7"/>
      <c r="NS178" s="7"/>
      <c r="NT178" s="7"/>
      <c r="NU178" s="7"/>
      <c r="NV178" s="7"/>
      <c r="NW178" s="7"/>
      <c r="NX178" s="7"/>
      <c r="NY178" s="7"/>
      <c r="NZ178" s="7"/>
      <c r="OA178" s="7"/>
      <c r="OB178" s="7"/>
      <c r="OC178" s="7"/>
      <c r="OD178" s="7"/>
      <c r="OE178" s="7"/>
      <c r="OF178" s="7"/>
      <c r="OG178" s="7"/>
      <c r="OH178" s="7"/>
      <c r="OI178" s="7"/>
      <c r="OJ178" s="7"/>
      <c r="OK178" s="7"/>
      <c r="OL178" s="7"/>
      <c r="OM178" s="7"/>
      <c r="ON178" s="7"/>
      <c r="OO178" s="7"/>
      <c r="OP178" s="7"/>
      <c r="OQ178" s="7"/>
      <c r="OR178" s="7"/>
      <c r="OS178" s="7"/>
      <c r="OT178" s="7"/>
      <c r="OU178" s="7"/>
      <c r="OV178" s="7"/>
      <c r="OW178" s="7"/>
      <c r="OX178" s="7"/>
      <c r="OY178" s="7"/>
      <c r="OZ178" s="7"/>
      <c r="PA178" s="7"/>
      <c r="PB178" s="7"/>
      <c r="PC178" s="7"/>
      <c r="PD178" s="7"/>
      <c r="PE178" s="7"/>
      <c r="PF178" s="7"/>
      <c r="PG178" s="7"/>
      <c r="PH178" s="7"/>
      <c r="PI178" s="7"/>
      <c r="PJ178" s="7"/>
      <c r="PK178" s="7"/>
      <c r="PL178" s="7"/>
      <c r="PM178" s="7"/>
      <c r="PN178" s="7"/>
      <c r="PO178" s="7"/>
      <c r="PP178" s="7"/>
      <c r="PQ178" s="7"/>
      <c r="PR178" s="7"/>
      <c r="PS178" s="7"/>
      <c r="PT178" s="7"/>
      <c r="PU178" s="7"/>
      <c r="PV178" s="7"/>
      <c r="PW178" s="7"/>
      <c r="PX178" s="7"/>
      <c r="PY178" s="7"/>
      <c r="PZ178" s="7"/>
      <c r="QA178" s="7"/>
      <c r="QB178" s="7"/>
      <c r="QC178" s="7"/>
      <c r="QD178" s="7"/>
      <c r="QE178" s="7"/>
      <c r="QF178" s="7"/>
      <c r="QG178" s="7"/>
      <c r="QH178" s="7"/>
      <c r="QI178" s="7"/>
      <c r="QJ178" s="7"/>
      <c r="QK178" s="7"/>
      <c r="QL178" s="7"/>
      <c r="QM178" s="7"/>
      <c r="QN178" s="7"/>
      <c r="QO178" s="7"/>
      <c r="QP178" s="7"/>
      <c r="QQ178" s="7"/>
      <c r="QR178" s="7"/>
      <c r="QS178" s="7"/>
      <c r="QT178" s="7"/>
      <c r="QU178" s="7"/>
      <c r="QV178" s="7"/>
      <c r="QW178" s="7"/>
      <c r="QX178" s="7"/>
      <c r="QY178" s="7"/>
      <c r="QZ178" s="7"/>
      <c r="RA178" s="7"/>
      <c r="RB178" s="7"/>
      <c r="RC178" s="7"/>
      <c r="RD178" s="7"/>
      <c r="RE178" s="7"/>
      <c r="RF178" s="7"/>
      <c r="RG178" s="7"/>
      <c r="RH178" s="7"/>
      <c r="RI178" s="7"/>
      <c r="RJ178" s="7"/>
      <c r="RK178" s="7"/>
      <c r="RL178" s="7"/>
      <c r="RM178" s="7"/>
      <c r="RN178" s="7"/>
      <c r="RO178" s="7"/>
      <c r="RP178" s="7"/>
      <c r="RQ178" s="7"/>
      <c r="RR178" s="7"/>
      <c r="RS178" s="7"/>
      <c r="RT178" s="7"/>
      <c r="RU178" s="7"/>
      <c r="RV178" s="7"/>
      <c r="RW178" s="7"/>
      <c r="RX178" s="7"/>
      <c r="RY178" s="7"/>
      <c r="RZ178" s="7"/>
      <c r="SA178" s="7"/>
      <c r="SB178" s="7"/>
      <c r="SC178" s="7"/>
      <c r="SD178" s="7"/>
      <c r="SE178" s="7"/>
      <c r="SF178" s="7"/>
      <c r="SG178" s="7"/>
      <c r="SH178" s="7"/>
      <c r="SI178" s="7"/>
      <c r="SJ178" s="7"/>
      <c r="SK178" s="7"/>
      <c r="SL178" s="7"/>
      <c r="SM178" s="7"/>
      <c r="SN178" s="7"/>
      <c r="SO178" s="7"/>
      <c r="SP178" s="7"/>
      <c r="SQ178" s="7"/>
      <c r="SR178" s="7"/>
      <c r="SS178" s="7"/>
      <c r="ST178" s="7"/>
      <c r="SU178" s="7"/>
      <c r="SV178" s="7"/>
      <c r="SW178" s="7"/>
      <c r="SX178" s="7"/>
      <c r="SY178" s="7"/>
      <c r="SZ178" s="7"/>
      <c r="TA178" s="7"/>
      <c r="TB178" s="7"/>
      <c r="TC178" s="7"/>
      <c r="TD178" s="7"/>
      <c r="TE178" s="7"/>
      <c r="TF178" s="7"/>
      <c r="TG178" s="7"/>
      <c r="TH178" s="7"/>
      <c r="TI178" s="7"/>
      <c r="TJ178" s="7"/>
      <c r="TK178" s="7"/>
      <c r="TL178" s="7"/>
      <c r="TM178" s="7"/>
      <c r="TN178" s="7"/>
      <c r="TO178" s="7"/>
      <c r="TP178" s="7"/>
      <c r="TQ178" s="7"/>
      <c r="TR178" s="7"/>
      <c r="TS178" s="7"/>
      <c r="TT178" s="7"/>
      <c r="TU178" s="7"/>
      <c r="TV178" s="7"/>
      <c r="TW178" s="7"/>
      <c r="TX178" s="7"/>
      <c r="TY178" s="7"/>
      <c r="TZ178" s="7"/>
      <c r="UA178" s="7"/>
      <c r="UB178" s="7"/>
      <c r="UC178" s="7"/>
      <c r="UD178" s="7"/>
      <c r="UE178" s="7"/>
      <c r="UF178" s="7"/>
      <c r="UG178" s="7"/>
      <c r="UH178" s="7"/>
      <c r="UI178" s="7"/>
      <c r="UJ178" s="7"/>
      <c r="UK178" s="7"/>
      <c r="UL178" s="7"/>
      <c r="UM178" s="7"/>
      <c r="UN178" s="7"/>
      <c r="UO178" s="7"/>
      <c r="UP178" s="7"/>
      <c r="UQ178" s="7"/>
      <c r="UR178" s="7"/>
      <c r="US178" s="7"/>
      <c r="UT178" s="7"/>
      <c r="UU178" s="7"/>
      <c r="UV178" s="7"/>
      <c r="UW178" s="7"/>
      <c r="UX178" s="7"/>
      <c r="UY178" s="7"/>
      <c r="UZ178" s="7"/>
      <c r="VA178" s="7"/>
      <c r="VB178" s="7"/>
      <c r="VC178" s="7"/>
      <c r="VD178" s="7"/>
      <c r="VE178" s="7"/>
      <c r="VF178" s="7"/>
      <c r="VG178" s="7"/>
      <c r="VH178" s="7"/>
      <c r="VI178" s="7"/>
      <c r="VJ178" s="7"/>
      <c r="VK178" s="7"/>
      <c r="VL178" s="7"/>
      <c r="VM178" s="7"/>
      <c r="VN178" s="7"/>
      <c r="VO178" s="7"/>
      <c r="VP178" s="7"/>
      <c r="VQ178" s="7"/>
      <c r="VR178" s="7"/>
      <c r="VS178" s="7"/>
      <c r="VT178" s="7"/>
      <c r="VU178" s="7"/>
      <c r="VV178" s="7"/>
      <c r="VW178" s="7"/>
      <c r="VX178" s="7"/>
      <c r="VY178" s="7"/>
      <c r="VZ178" s="7"/>
      <c r="WA178" s="7"/>
      <c r="WB178" s="7"/>
      <c r="WC178" s="7"/>
      <c r="WD178" s="7"/>
      <c r="WE178" s="7"/>
      <c r="WF178" s="7"/>
      <c r="WG178" s="7"/>
      <c r="WH178" s="7"/>
      <c r="WI178" s="7"/>
      <c r="WJ178" s="7"/>
      <c r="WK178" s="7"/>
      <c r="WL178" s="7"/>
      <c r="WM178" s="7"/>
      <c r="WN178" s="7"/>
      <c r="WO178" s="7"/>
      <c r="WP178" s="7"/>
      <c r="WQ178" s="7"/>
      <c r="WR178" s="7"/>
      <c r="WS178" s="7"/>
      <c r="WT178" s="7"/>
      <c r="WU178" s="7"/>
      <c r="WV178" s="7"/>
      <c r="WW178" s="7"/>
      <c r="WX178" s="7"/>
      <c r="WY178" s="7"/>
      <c r="WZ178" s="7"/>
      <c r="XA178" s="7"/>
      <c r="XB178" s="7"/>
      <c r="XC178" s="7"/>
      <c r="XD178" s="7"/>
      <c r="XE178" s="7"/>
      <c r="XF178" s="7"/>
      <c r="XG178" s="7"/>
      <c r="XH178" s="7"/>
      <c r="XI178" s="7"/>
      <c r="XJ178" s="7"/>
      <c r="XK178" s="7"/>
      <c r="XL178" s="7"/>
      <c r="XM178" s="7"/>
      <c r="XN178" s="7"/>
      <c r="XO178" s="7"/>
      <c r="XP178" s="7"/>
      <c r="XQ178" s="7"/>
      <c r="XR178" s="7"/>
      <c r="XS178" s="7"/>
      <c r="XT178" s="7"/>
      <c r="XU178" s="7"/>
      <c r="XV178" s="7"/>
      <c r="XW178" s="7"/>
      <c r="XX178" s="7"/>
      <c r="XY178" s="7"/>
      <c r="XZ178" s="7"/>
      <c r="YA178" s="7"/>
      <c r="YB178" s="7"/>
      <c r="YC178" s="7"/>
      <c r="YD178" s="7"/>
      <c r="YE178" s="7"/>
      <c r="YF178" s="7"/>
      <c r="YG178" s="7"/>
      <c r="YH178" s="7"/>
      <c r="YI178" s="7"/>
      <c r="YJ178" s="7"/>
      <c r="YK178" s="7"/>
      <c r="YL178" s="7"/>
      <c r="YM178" s="7"/>
      <c r="YN178" s="7"/>
      <c r="YO178" s="7"/>
      <c r="YP178" s="7"/>
      <c r="YQ178" s="7"/>
      <c r="YR178" s="7"/>
      <c r="YS178" s="7"/>
      <c r="YT178" s="7"/>
      <c r="YU178" s="7"/>
      <c r="YV178" s="7"/>
      <c r="YW178" s="7"/>
      <c r="YX178" s="7"/>
      <c r="YY178" s="7"/>
      <c r="YZ178" s="7"/>
      <c r="ZA178" s="7"/>
      <c r="ZB178" s="7"/>
      <c r="ZC178" s="7"/>
      <c r="ZD178" s="7"/>
      <c r="ZE178" s="7"/>
      <c r="ZF178" s="7"/>
      <c r="ZG178" s="7"/>
      <c r="ZH178" s="7"/>
      <c r="ZI178" s="7"/>
      <c r="ZJ178" s="7"/>
      <c r="ZK178" s="7"/>
      <c r="ZL178" s="7"/>
      <c r="ZM178" s="7"/>
      <c r="ZN178" s="7"/>
      <c r="ZO178" s="7"/>
      <c r="ZP178" s="7"/>
      <c r="ZQ178" s="7"/>
      <c r="ZR178" s="7"/>
      <c r="ZS178" s="7"/>
      <c r="ZT178" s="7"/>
      <c r="ZU178" s="7"/>
      <c r="ZV178" s="7"/>
      <c r="ZW178" s="7"/>
      <c r="ZX178" s="7"/>
      <c r="ZY178" s="7"/>
      <c r="ZZ178" s="7"/>
      <c r="AAA178" s="7"/>
      <c r="AAB178" s="7"/>
      <c r="AAC178" s="7"/>
      <c r="AAD178" s="7"/>
      <c r="AAE178" s="7"/>
      <c r="AAF178" s="7"/>
      <c r="AAG178" s="7"/>
      <c r="AAH178" s="7"/>
      <c r="AAI178" s="7"/>
      <c r="AAJ178" s="7"/>
      <c r="AAK178" s="7"/>
      <c r="AAL178" s="7"/>
      <c r="AAM178" s="7"/>
      <c r="AAN178" s="7"/>
      <c r="AAO178" s="7"/>
      <c r="AAP178" s="7"/>
      <c r="AAQ178" s="7"/>
      <c r="AAR178" s="7"/>
      <c r="AAS178" s="7"/>
      <c r="AAT178" s="7"/>
      <c r="AAU178" s="7"/>
      <c r="AAV178" s="7"/>
      <c r="AAW178" s="7"/>
      <c r="AAX178" s="7"/>
      <c r="AAY178" s="7"/>
      <c r="AAZ178" s="7"/>
      <c r="ABA178" s="7"/>
      <c r="ABB178" s="7"/>
      <c r="ABC178" s="7"/>
      <c r="ABD178" s="7"/>
      <c r="ABE178" s="7"/>
      <c r="ABF178" s="7"/>
      <c r="ABG178" s="7"/>
      <c r="ABH178" s="7"/>
      <c r="ABI178" s="7"/>
      <c r="ABJ178" s="7"/>
      <c r="ABK178" s="7"/>
      <c r="ABL178" s="7"/>
      <c r="ABM178" s="7"/>
      <c r="ABN178" s="7"/>
      <c r="ABO178" s="7"/>
      <c r="ABP178" s="7"/>
      <c r="ABQ178" s="7"/>
      <c r="ABR178" s="7"/>
      <c r="ABS178" s="7"/>
      <c r="ABT178" s="7"/>
      <c r="ABU178" s="7"/>
      <c r="ABV178" s="7"/>
      <c r="ABW178" s="7"/>
      <c r="ABX178" s="7"/>
      <c r="ABY178" s="7"/>
      <c r="ABZ178" s="7"/>
      <c r="ACA178" s="7"/>
      <c r="ACB178" s="7"/>
      <c r="ACC178" s="7"/>
      <c r="ACD178" s="7"/>
      <c r="ACE178" s="7"/>
      <c r="ACF178" s="7"/>
      <c r="ACG178" s="7"/>
      <c r="ACH178" s="7"/>
      <c r="ACI178" s="7"/>
      <c r="ACJ178" s="7"/>
      <c r="ACK178" s="7"/>
      <c r="ACL178" s="7"/>
      <c r="ACM178" s="7"/>
      <c r="ACN178" s="7"/>
      <c r="ACO178" s="7"/>
      <c r="ACP178" s="7"/>
      <c r="ACQ178" s="7"/>
      <c r="ACR178" s="7"/>
      <c r="ACS178" s="7"/>
      <c r="ACT178" s="7"/>
      <c r="ACU178" s="7"/>
      <c r="ACV178" s="7"/>
      <c r="ACW178" s="7"/>
      <c r="ACX178" s="7"/>
      <c r="ACY178" s="7"/>
      <c r="ACZ178" s="7"/>
      <c r="ADA178" s="7"/>
      <c r="ADB178" s="7"/>
      <c r="ADC178" s="7"/>
      <c r="ADD178" s="7"/>
      <c r="ADE178" s="7"/>
      <c r="ADF178" s="7"/>
      <c r="ADG178" s="7"/>
      <c r="ADH178" s="7"/>
      <c r="ADI178" s="7"/>
      <c r="ADJ178" s="7"/>
      <c r="ADK178" s="7"/>
      <c r="ADL178" s="7"/>
      <c r="ADM178" s="7"/>
      <c r="ADN178" s="7"/>
      <c r="ADO178" s="7"/>
      <c r="ADP178" s="7"/>
      <c r="ADQ178" s="7"/>
      <c r="ADR178" s="7"/>
      <c r="ADS178" s="7"/>
      <c r="ADT178" s="7"/>
      <c r="ADU178" s="7"/>
      <c r="ADV178" s="7"/>
      <c r="ADW178" s="7"/>
      <c r="ADX178" s="7"/>
      <c r="ADY178" s="7"/>
      <c r="ADZ178" s="7"/>
      <c r="AEA178" s="7"/>
      <c r="AEB178" s="7"/>
      <c r="AEC178" s="7"/>
      <c r="AED178" s="7"/>
      <c r="AEE178" s="7"/>
      <c r="AEF178" s="7"/>
      <c r="AEG178" s="7"/>
      <c r="AEH178" s="7"/>
      <c r="AEI178" s="7"/>
      <c r="AEJ178" s="7"/>
      <c r="AEK178" s="7"/>
      <c r="AEL178" s="7"/>
      <c r="AEM178" s="7"/>
      <c r="AEN178" s="7"/>
      <c r="AEO178" s="7"/>
      <c r="AEP178" s="7"/>
      <c r="AEQ178" s="7"/>
      <c r="AER178" s="7"/>
      <c r="AES178" s="7"/>
      <c r="AET178" s="7"/>
      <c r="AEU178" s="7"/>
      <c r="AEV178" s="7"/>
      <c r="AEW178" s="7"/>
      <c r="AEX178" s="7"/>
      <c r="AEY178" s="7"/>
      <c r="AEZ178" s="7"/>
      <c r="AFA178" s="7"/>
      <c r="AFB178" s="7"/>
      <c r="AFC178" s="7"/>
      <c r="AFD178" s="7"/>
      <c r="AFE178" s="7"/>
      <c r="AFF178" s="7"/>
      <c r="AFG178" s="7"/>
      <c r="AFH178" s="7"/>
      <c r="AFI178" s="7"/>
      <c r="AFJ178" s="7"/>
      <c r="AFK178" s="7"/>
      <c r="AFL178" s="7"/>
      <c r="AFM178" s="7"/>
      <c r="AFN178" s="7"/>
      <c r="AFO178" s="7"/>
      <c r="AFP178" s="7"/>
      <c r="AFQ178" s="7"/>
      <c r="AFR178" s="7"/>
      <c r="AFS178" s="7"/>
      <c r="AFT178" s="7"/>
      <c r="AFU178" s="7"/>
      <c r="AFV178" s="7"/>
      <c r="AFW178" s="7"/>
      <c r="AFX178" s="7"/>
      <c r="AFY178" s="7"/>
      <c r="AFZ178" s="7"/>
      <c r="AGA178" s="7"/>
      <c r="AGB178" s="7"/>
      <c r="AGC178" s="7"/>
      <c r="AGD178" s="7"/>
      <c r="AGE178" s="7"/>
      <c r="AGF178" s="7"/>
      <c r="AGG178" s="7"/>
      <c r="AGH178" s="7"/>
      <c r="AGI178" s="7"/>
      <c r="AGJ178" s="7"/>
      <c r="AGK178" s="7"/>
      <c r="AGL178" s="7"/>
      <c r="AGM178" s="7"/>
      <c r="AGN178" s="7"/>
      <c r="AGO178" s="7"/>
      <c r="AGP178" s="7"/>
      <c r="AGQ178" s="7"/>
      <c r="AGR178" s="7"/>
      <c r="AGS178" s="7"/>
      <c r="AGT178" s="7"/>
      <c r="AGU178" s="7"/>
      <c r="AGV178" s="7"/>
      <c r="AGW178" s="7"/>
      <c r="AGX178" s="7"/>
      <c r="AGY178" s="7"/>
      <c r="AGZ178" s="7"/>
      <c r="AHA178" s="7"/>
      <c r="AHB178" s="7"/>
      <c r="AHC178" s="7"/>
      <c r="AHD178" s="7"/>
      <c r="AHE178" s="7"/>
      <c r="AHF178" s="7"/>
      <c r="AHG178" s="7"/>
      <c r="AHH178" s="7"/>
      <c r="AHI178" s="7"/>
      <c r="AHJ178" s="7"/>
      <c r="AHK178" s="7"/>
      <c r="AHL178" s="7"/>
      <c r="AHM178" s="7"/>
      <c r="AHN178" s="7"/>
      <c r="AHO178" s="7"/>
      <c r="AHP178" s="7"/>
      <c r="AHQ178" s="7"/>
      <c r="AHR178" s="7"/>
      <c r="AHS178" s="7"/>
      <c r="AHT178" s="7"/>
      <c r="AHU178" s="7"/>
      <c r="AHV178" s="7"/>
      <c r="AHW178" s="7"/>
      <c r="AHX178" s="7"/>
      <c r="AHY178" s="7"/>
      <c r="AHZ178" s="7"/>
      <c r="AIA178" s="7"/>
      <c r="AIB178" s="7"/>
      <c r="AIC178" s="7"/>
      <c r="AID178" s="7"/>
      <c r="AIE178" s="7"/>
      <c r="AIF178" s="7"/>
      <c r="AIG178" s="7"/>
      <c r="AIH178" s="7"/>
      <c r="AII178" s="7"/>
      <c r="AIJ178" s="7"/>
      <c r="AIK178" s="7"/>
      <c r="AIL178" s="7"/>
      <c r="AIM178" s="7"/>
      <c r="AIN178" s="7"/>
      <c r="AIO178" s="7"/>
      <c r="AIP178" s="7"/>
      <c r="AIQ178" s="7"/>
      <c r="AIR178" s="7"/>
      <c r="AIS178" s="7"/>
      <c r="AIT178" s="7"/>
      <c r="AIU178" s="7"/>
      <c r="AIV178" s="7"/>
      <c r="AIW178" s="7"/>
      <c r="AIX178" s="7"/>
      <c r="AIY178" s="7"/>
      <c r="AIZ178" s="7"/>
      <c r="AJA178" s="7"/>
      <c r="AJB178" s="7"/>
      <c r="AJC178" s="7"/>
      <c r="AJD178" s="7"/>
      <c r="AJE178" s="7"/>
      <c r="AJF178" s="7"/>
      <c r="AJG178" s="7"/>
      <c r="AJH178" s="7"/>
      <c r="AJI178" s="7"/>
      <c r="AJJ178" s="7"/>
      <c r="AJK178" s="7"/>
      <c r="AJL178" s="7"/>
      <c r="AJM178" s="7"/>
      <c r="AJN178" s="7"/>
      <c r="AJO178" s="7"/>
      <c r="AJP178" s="7"/>
      <c r="AJQ178" s="7"/>
      <c r="AJR178" s="7"/>
      <c r="AJS178" s="7"/>
      <c r="AJT178" s="7"/>
      <c r="AJU178" s="7"/>
      <c r="AJV178" s="7"/>
      <c r="AJW178" s="7"/>
      <c r="AJX178" s="7"/>
      <c r="AJY178" s="7"/>
      <c r="AJZ178" s="7"/>
      <c r="AKA178" s="7"/>
      <c r="AKB178" s="7"/>
      <c r="AKC178" s="7"/>
      <c r="AKD178" s="7"/>
      <c r="AKE178" s="7"/>
      <c r="AKF178" s="7"/>
      <c r="AKG178" s="7"/>
      <c r="AKH178" s="7"/>
      <c r="AKI178" s="7"/>
      <c r="AKJ178" s="7"/>
      <c r="AKK178" s="7"/>
      <c r="AKL178" s="7"/>
      <c r="AKM178" s="7"/>
      <c r="AKN178" s="7"/>
      <c r="AKO178" s="7"/>
      <c r="AKP178" s="7"/>
      <c r="AKQ178" s="7"/>
      <c r="AKR178" s="7"/>
      <c r="AKS178" s="7"/>
      <c r="AKT178" s="7"/>
      <c r="AKU178" s="7"/>
      <c r="AKV178" s="7"/>
      <c r="AKW178" s="7"/>
      <c r="AKX178" s="7"/>
      <c r="AKY178" s="7"/>
      <c r="AKZ178" s="7"/>
      <c r="ALA178" s="7"/>
      <c r="ALB178" s="7"/>
      <c r="ALC178" s="7"/>
      <c r="ALD178" s="7"/>
      <c r="ALE178" s="7"/>
      <c r="ALF178" s="7"/>
      <c r="ALG178" s="7"/>
      <c r="ALH178" s="7"/>
      <c r="ALI178" s="7"/>
      <c r="ALJ178" s="7"/>
      <c r="ALK178" s="7"/>
      <c r="ALL178" s="7"/>
      <c r="ALM178" s="7"/>
      <c r="ALN178" s="7"/>
      <c r="ALO178" s="7"/>
      <c r="ALP178" s="7"/>
      <c r="ALQ178" s="7"/>
      <c r="ALR178" s="7"/>
      <c r="ALS178" s="7"/>
      <c r="ALT178" s="7"/>
      <c r="ALU178" s="7"/>
      <c r="ALV178" s="7"/>
      <c r="ALW178" s="7"/>
      <c r="ALX178" s="7"/>
      <c r="ALY178" s="7"/>
      <c r="ALZ178" s="7"/>
      <c r="AMA178" s="7"/>
      <c r="AMB178" s="7"/>
      <c r="AMC178" s="7"/>
      <c r="AMD178" s="7"/>
    </row>
    <row r="179" spans="1:1018" s="6" customFormat="1" ht="12.75" x14ac:dyDescent="0.2">
      <c r="A179" s="38" t="s">
        <v>117</v>
      </c>
      <c r="B179" s="9" t="s">
        <v>110</v>
      </c>
      <c r="C179" s="10">
        <v>0.67800000000000005</v>
      </c>
      <c r="D179" s="10">
        <v>1.3480000000000001</v>
      </c>
      <c r="E179" s="9" t="s">
        <v>165</v>
      </c>
      <c r="F179" s="10">
        <f>0.964-0.194-0.14-0.141-0.135-0.12</f>
        <v>0.23399999999999999</v>
      </c>
      <c r="G179" s="21" t="s">
        <v>10</v>
      </c>
    </row>
    <row r="180" spans="1:1018" s="6" customFormat="1" ht="12.75" x14ac:dyDescent="0.2">
      <c r="A180" s="38" t="s">
        <v>117</v>
      </c>
      <c r="B180" s="9" t="s">
        <v>110</v>
      </c>
      <c r="C180" s="10">
        <v>0.57799999999999996</v>
      </c>
      <c r="D180" s="10">
        <v>1.028</v>
      </c>
      <c r="E180" s="9" t="s">
        <v>245</v>
      </c>
      <c r="F180" s="10">
        <f>0.959-0.438-0.242-0.08</f>
        <v>0.1989999999999999</v>
      </c>
      <c r="G180" s="21" t="s">
        <v>10</v>
      </c>
    </row>
    <row r="181" spans="1:1018" x14ac:dyDescent="0.25">
      <c r="A181" s="8" t="s">
        <v>118</v>
      </c>
      <c r="B181" s="9" t="s">
        <v>110</v>
      </c>
      <c r="C181" s="10">
        <v>0.97</v>
      </c>
      <c r="D181" s="10">
        <v>1.643</v>
      </c>
      <c r="E181" s="9" t="s">
        <v>163</v>
      </c>
      <c r="F181" s="10">
        <f>0.842-0.23-0.2-0.05-0.084-0.03</f>
        <v>0.24799999999999997</v>
      </c>
      <c r="G181" s="21" t="s">
        <v>10</v>
      </c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  <c r="EK181" s="7"/>
      <c r="EL181" s="7"/>
      <c r="EM181" s="7"/>
      <c r="EN181" s="7"/>
      <c r="EO181" s="7"/>
      <c r="EP181" s="7"/>
      <c r="EQ181" s="7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  <c r="GH181" s="7"/>
      <c r="GI181" s="7"/>
      <c r="GJ181" s="7"/>
      <c r="GK181" s="7"/>
      <c r="GL181" s="7"/>
      <c r="GM181" s="7"/>
      <c r="GN181" s="7"/>
      <c r="GO181" s="7"/>
      <c r="GP181" s="7"/>
      <c r="GQ181" s="7"/>
      <c r="GR181" s="7"/>
      <c r="GS181" s="7"/>
      <c r="GT181" s="7"/>
      <c r="GU181" s="7"/>
      <c r="GV181" s="7"/>
      <c r="GW181" s="7"/>
      <c r="GX181" s="7"/>
      <c r="GY181" s="7"/>
      <c r="GZ181" s="7"/>
      <c r="HA181" s="7"/>
      <c r="HB181" s="7"/>
      <c r="HC181" s="7"/>
      <c r="HD181" s="7"/>
      <c r="HE181" s="7"/>
      <c r="HF181" s="7"/>
      <c r="HG181" s="7"/>
      <c r="HH181" s="7"/>
      <c r="HI181" s="7"/>
      <c r="HJ181" s="7"/>
      <c r="HK181" s="7"/>
      <c r="HL181" s="7"/>
      <c r="HM181" s="7"/>
      <c r="HN181" s="7"/>
      <c r="HO181" s="7"/>
      <c r="HP181" s="7"/>
      <c r="HQ181" s="7"/>
      <c r="HR181" s="7"/>
      <c r="HS181" s="7"/>
      <c r="HT181" s="7"/>
      <c r="HU181" s="7"/>
      <c r="HV181" s="7"/>
      <c r="HW181" s="7"/>
      <c r="HX181" s="7"/>
      <c r="HY181" s="7"/>
      <c r="HZ181" s="7"/>
      <c r="IA181" s="7"/>
      <c r="IB181" s="7"/>
      <c r="IC181" s="7"/>
      <c r="ID181" s="7"/>
      <c r="IE181" s="7"/>
      <c r="IF181" s="7"/>
      <c r="IG181" s="7"/>
      <c r="IH181" s="7"/>
      <c r="II181" s="7"/>
      <c r="IJ181" s="7"/>
      <c r="IK181" s="7"/>
      <c r="IL181" s="7"/>
      <c r="IM181" s="7"/>
      <c r="IN181" s="7"/>
      <c r="IO181" s="7"/>
      <c r="IP181" s="7"/>
      <c r="IQ181" s="7"/>
      <c r="IR181" s="7"/>
      <c r="IS181" s="7"/>
      <c r="IT181" s="7"/>
      <c r="IU181" s="7"/>
      <c r="IV181" s="7"/>
      <c r="IW181" s="7"/>
      <c r="IX181" s="7"/>
      <c r="IY181" s="7"/>
      <c r="IZ181" s="7"/>
      <c r="JA181" s="7"/>
      <c r="JB181" s="7"/>
      <c r="JC181" s="7"/>
      <c r="JD181" s="7"/>
      <c r="JE181" s="7"/>
      <c r="JF181" s="7"/>
      <c r="JG181" s="7"/>
      <c r="JH181" s="7"/>
      <c r="JI181" s="7"/>
      <c r="JJ181" s="7"/>
      <c r="JK181" s="7"/>
      <c r="JL181" s="7"/>
      <c r="JM181" s="7"/>
      <c r="JN181" s="7"/>
      <c r="JO181" s="7"/>
      <c r="JP181" s="7"/>
      <c r="JQ181" s="7"/>
      <c r="JR181" s="7"/>
      <c r="JS181" s="7"/>
      <c r="JT181" s="7"/>
      <c r="JU181" s="7"/>
      <c r="JV181" s="7"/>
      <c r="JW181" s="7"/>
      <c r="JX181" s="7"/>
      <c r="JY181" s="7"/>
      <c r="JZ181" s="7"/>
      <c r="KA181" s="7"/>
      <c r="KB181" s="7"/>
      <c r="KC181" s="7"/>
      <c r="KD181" s="7"/>
      <c r="KE181" s="7"/>
      <c r="KF181" s="7"/>
      <c r="KG181" s="7"/>
      <c r="KH181" s="7"/>
      <c r="KI181" s="7"/>
      <c r="KJ181" s="7"/>
      <c r="KK181" s="7"/>
      <c r="KL181" s="7"/>
      <c r="KM181" s="7"/>
      <c r="KN181" s="7"/>
      <c r="KO181" s="7"/>
      <c r="KP181" s="7"/>
      <c r="KQ181" s="7"/>
      <c r="KR181" s="7"/>
      <c r="KS181" s="7"/>
      <c r="KT181" s="7"/>
      <c r="KU181" s="7"/>
      <c r="KV181" s="7"/>
      <c r="KW181" s="7"/>
      <c r="KX181" s="7"/>
      <c r="KY181" s="7"/>
      <c r="KZ181" s="7"/>
      <c r="LA181" s="7"/>
      <c r="LB181" s="7"/>
      <c r="LC181" s="7"/>
      <c r="LD181" s="7"/>
      <c r="LE181" s="7"/>
      <c r="LF181" s="7"/>
      <c r="LG181" s="7"/>
      <c r="LH181" s="7"/>
      <c r="LI181" s="7"/>
      <c r="LJ181" s="7"/>
      <c r="LK181" s="7"/>
      <c r="LL181" s="7"/>
      <c r="LM181" s="7"/>
      <c r="LN181" s="7"/>
      <c r="LO181" s="7"/>
      <c r="LP181" s="7"/>
      <c r="LQ181" s="7"/>
      <c r="LR181" s="7"/>
      <c r="LS181" s="7"/>
      <c r="LT181" s="7"/>
      <c r="LU181" s="7"/>
      <c r="LV181" s="7"/>
      <c r="LW181" s="7"/>
      <c r="LX181" s="7"/>
      <c r="LY181" s="7"/>
      <c r="LZ181" s="7"/>
      <c r="MA181" s="7"/>
      <c r="MB181" s="7"/>
      <c r="MC181" s="7"/>
      <c r="MD181" s="7"/>
      <c r="ME181" s="7"/>
      <c r="MF181" s="7"/>
      <c r="MG181" s="7"/>
      <c r="MH181" s="7"/>
      <c r="MI181" s="7"/>
      <c r="MJ181" s="7"/>
      <c r="MK181" s="7"/>
      <c r="ML181" s="7"/>
      <c r="MM181" s="7"/>
      <c r="MN181" s="7"/>
      <c r="MO181" s="7"/>
      <c r="MP181" s="7"/>
      <c r="MQ181" s="7"/>
      <c r="MR181" s="7"/>
      <c r="MS181" s="7"/>
      <c r="MT181" s="7"/>
      <c r="MU181" s="7"/>
      <c r="MV181" s="7"/>
      <c r="MW181" s="7"/>
      <c r="MX181" s="7"/>
      <c r="MY181" s="7"/>
      <c r="MZ181" s="7"/>
      <c r="NA181" s="7"/>
      <c r="NB181" s="7"/>
      <c r="NC181" s="7"/>
      <c r="ND181" s="7"/>
      <c r="NE181" s="7"/>
      <c r="NF181" s="7"/>
      <c r="NG181" s="7"/>
      <c r="NH181" s="7"/>
      <c r="NI181" s="7"/>
      <c r="NJ181" s="7"/>
      <c r="NK181" s="7"/>
      <c r="NL181" s="7"/>
      <c r="NM181" s="7"/>
      <c r="NN181" s="7"/>
      <c r="NO181" s="7"/>
      <c r="NP181" s="7"/>
      <c r="NQ181" s="7"/>
      <c r="NR181" s="7"/>
      <c r="NS181" s="7"/>
      <c r="NT181" s="7"/>
      <c r="NU181" s="7"/>
      <c r="NV181" s="7"/>
      <c r="NW181" s="7"/>
      <c r="NX181" s="7"/>
      <c r="NY181" s="7"/>
      <c r="NZ181" s="7"/>
      <c r="OA181" s="7"/>
      <c r="OB181" s="7"/>
      <c r="OC181" s="7"/>
      <c r="OD181" s="7"/>
      <c r="OE181" s="7"/>
      <c r="OF181" s="7"/>
      <c r="OG181" s="7"/>
      <c r="OH181" s="7"/>
      <c r="OI181" s="7"/>
      <c r="OJ181" s="7"/>
      <c r="OK181" s="7"/>
      <c r="OL181" s="7"/>
      <c r="OM181" s="7"/>
      <c r="ON181" s="7"/>
      <c r="OO181" s="7"/>
      <c r="OP181" s="7"/>
      <c r="OQ181" s="7"/>
      <c r="OR181" s="7"/>
      <c r="OS181" s="7"/>
      <c r="OT181" s="7"/>
      <c r="OU181" s="7"/>
      <c r="OV181" s="7"/>
      <c r="OW181" s="7"/>
      <c r="OX181" s="7"/>
      <c r="OY181" s="7"/>
      <c r="OZ181" s="7"/>
      <c r="PA181" s="7"/>
      <c r="PB181" s="7"/>
      <c r="PC181" s="7"/>
      <c r="PD181" s="7"/>
      <c r="PE181" s="7"/>
      <c r="PF181" s="7"/>
      <c r="PG181" s="7"/>
      <c r="PH181" s="7"/>
      <c r="PI181" s="7"/>
      <c r="PJ181" s="7"/>
      <c r="PK181" s="7"/>
      <c r="PL181" s="7"/>
      <c r="PM181" s="7"/>
      <c r="PN181" s="7"/>
      <c r="PO181" s="7"/>
      <c r="PP181" s="7"/>
      <c r="PQ181" s="7"/>
      <c r="PR181" s="7"/>
      <c r="PS181" s="7"/>
      <c r="PT181" s="7"/>
      <c r="PU181" s="7"/>
      <c r="PV181" s="7"/>
      <c r="PW181" s="7"/>
      <c r="PX181" s="7"/>
      <c r="PY181" s="7"/>
      <c r="PZ181" s="7"/>
      <c r="QA181" s="7"/>
      <c r="QB181" s="7"/>
      <c r="QC181" s="7"/>
      <c r="QD181" s="7"/>
      <c r="QE181" s="7"/>
      <c r="QF181" s="7"/>
      <c r="QG181" s="7"/>
      <c r="QH181" s="7"/>
      <c r="QI181" s="7"/>
      <c r="QJ181" s="7"/>
      <c r="QK181" s="7"/>
      <c r="QL181" s="7"/>
      <c r="QM181" s="7"/>
      <c r="QN181" s="7"/>
      <c r="QO181" s="7"/>
      <c r="QP181" s="7"/>
      <c r="QQ181" s="7"/>
      <c r="QR181" s="7"/>
      <c r="QS181" s="7"/>
      <c r="QT181" s="7"/>
      <c r="QU181" s="7"/>
      <c r="QV181" s="7"/>
      <c r="QW181" s="7"/>
      <c r="QX181" s="7"/>
      <c r="QY181" s="7"/>
      <c r="QZ181" s="7"/>
      <c r="RA181" s="7"/>
      <c r="RB181" s="7"/>
      <c r="RC181" s="7"/>
      <c r="RD181" s="7"/>
      <c r="RE181" s="7"/>
      <c r="RF181" s="7"/>
      <c r="RG181" s="7"/>
      <c r="RH181" s="7"/>
      <c r="RI181" s="7"/>
      <c r="RJ181" s="7"/>
      <c r="RK181" s="7"/>
      <c r="RL181" s="7"/>
      <c r="RM181" s="7"/>
      <c r="RN181" s="7"/>
      <c r="RO181" s="7"/>
      <c r="RP181" s="7"/>
      <c r="RQ181" s="7"/>
      <c r="RR181" s="7"/>
      <c r="RS181" s="7"/>
      <c r="RT181" s="7"/>
      <c r="RU181" s="7"/>
      <c r="RV181" s="7"/>
      <c r="RW181" s="7"/>
      <c r="RX181" s="7"/>
      <c r="RY181" s="7"/>
      <c r="RZ181" s="7"/>
      <c r="SA181" s="7"/>
      <c r="SB181" s="7"/>
      <c r="SC181" s="7"/>
      <c r="SD181" s="7"/>
      <c r="SE181" s="7"/>
      <c r="SF181" s="7"/>
      <c r="SG181" s="7"/>
      <c r="SH181" s="7"/>
      <c r="SI181" s="7"/>
      <c r="SJ181" s="7"/>
      <c r="SK181" s="7"/>
      <c r="SL181" s="7"/>
      <c r="SM181" s="7"/>
      <c r="SN181" s="7"/>
      <c r="SO181" s="7"/>
      <c r="SP181" s="7"/>
      <c r="SQ181" s="7"/>
      <c r="SR181" s="7"/>
      <c r="SS181" s="7"/>
      <c r="ST181" s="7"/>
      <c r="SU181" s="7"/>
      <c r="SV181" s="7"/>
      <c r="SW181" s="7"/>
      <c r="SX181" s="7"/>
      <c r="SY181" s="7"/>
      <c r="SZ181" s="7"/>
      <c r="TA181" s="7"/>
      <c r="TB181" s="7"/>
      <c r="TC181" s="7"/>
      <c r="TD181" s="7"/>
      <c r="TE181" s="7"/>
      <c r="TF181" s="7"/>
      <c r="TG181" s="7"/>
      <c r="TH181" s="7"/>
      <c r="TI181" s="7"/>
      <c r="TJ181" s="7"/>
      <c r="TK181" s="7"/>
      <c r="TL181" s="7"/>
      <c r="TM181" s="7"/>
      <c r="TN181" s="7"/>
      <c r="TO181" s="7"/>
      <c r="TP181" s="7"/>
      <c r="TQ181" s="7"/>
      <c r="TR181" s="7"/>
      <c r="TS181" s="7"/>
      <c r="TT181" s="7"/>
      <c r="TU181" s="7"/>
      <c r="TV181" s="7"/>
      <c r="TW181" s="7"/>
      <c r="TX181" s="7"/>
      <c r="TY181" s="7"/>
      <c r="TZ181" s="7"/>
      <c r="UA181" s="7"/>
      <c r="UB181" s="7"/>
      <c r="UC181" s="7"/>
      <c r="UD181" s="7"/>
      <c r="UE181" s="7"/>
      <c r="UF181" s="7"/>
      <c r="UG181" s="7"/>
      <c r="UH181" s="7"/>
      <c r="UI181" s="7"/>
      <c r="UJ181" s="7"/>
      <c r="UK181" s="7"/>
      <c r="UL181" s="7"/>
      <c r="UM181" s="7"/>
      <c r="UN181" s="7"/>
      <c r="UO181" s="7"/>
      <c r="UP181" s="7"/>
      <c r="UQ181" s="7"/>
      <c r="UR181" s="7"/>
      <c r="US181" s="7"/>
      <c r="UT181" s="7"/>
      <c r="UU181" s="7"/>
      <c r="UV181" s="7"/>
      <c r="UW181" s="7"/>
      <c r="UX181" s="7"/>
      <c r="UY181" s="7"/>
      <c r="UZ181" s="7"/>
      <c r="VA181" s="7"/>
      <c r="VB181" s="7"/>
      <c r="VC181" s="7"/>
      <c r="VD181" s="7"/>
      <c r="VE181" s="7"/>
      <c r="VF181" s="7"/>
      <c r="VG181" s="7"/>
      <c r="VH181" s="7"/>
      <c r="VI181" s="7"/>
      <c r="VJ181" s="7"/>
      <c r="VK181" s="7"/>
      <c r="VL181" s="7"/>
      <c r="VM181" s="7"/>
      <c r="VN181" s="7"/>
      <c r="VO181" s="7"/>
      <c r="VP181" s="7"/>
      <c r="VQ181" s="7"/>
      <c r="VR181" s="7"/>
      <c r="VS181" s="7"/>
      <c r="VT181" s="7"/>
      <c r="VU181" s="7"/>
      <c r="VV181" s="7"/>
      <c r="VW181" s="7"/>
      <c r="VX181" s="7"/>
      <c r="VY181" s="7"/>
      <c r="VZ181" s="7"/>
      <c r="WA181" s="7"/>
      <c r="WB181" s="7"/>
      <c r="WC181" s="7"/>
      <c r="WD181" s="7"/>
      <c r="WE181" s="7"/>
      <c r="WF181" s="7"/>
      <c r="WG181" s="7"/>
      <c r="WH181" s="7"/>
      <c r="WI181" s="7"/>
      <c r="WJ181" s="7"/>
      <c r="WK181" s="7"/>
      <c r="WL181" s="7"/>
      <c r="WM181" s="7"/>
      <c r="WN181" s="7"/>
      <c r="WO181" s="7"/>
      <c r="WP181" s="7"/>
      <c r="WQ181" s="7"/>
      <c r="WR181" s="7"/>
      <c r="WS181" s="7"/>
      <c r="WT181" s="7"/>
      <c r="WU181" s="7"/>
      <c r="WV181" s="7"/>
      <c r="WW181" s="7"/>
      <c r="WX181" s="7"/>
      <c r="WY181" s="7"/>
      <c r="WZ181" s="7"/>
      <c r="XA181" s="7"/>
      <c r="XB181" s="7"/>
      <c r="XC181" s="7"/>
      <c r="XD181" s="7"/>
      <c r="XE181" s="7"/>
      <c r="XF181" s="7"/>
      <c r="XG181" s="7"/>
      <c r="XH181" s="7"/>
      <c r="XI181" s="7"/>
      <c r="XJ181" s="7"/>
      <c r="XK181" s="7"/>
      <c r="XL181" s="7"/>
      <c r="XM181" s="7"/>
      <c r="XN181" s="7"/>
      <c r="XO181" s="7"/>
      <c r="XP181" s="7"/>
      <c r="XQ181" s="7"/>
      <c r="XR181" s="7"/>
      <c r="XS181" s="7"/>
      <c r="XT181" s="7"/>
      <c r="XU181" s="7"/>
      <c r="XV181" s="7"/>
      <c r="XW181" s="7"/>
      <c r="XX181" s="7"/>
      <c r="XY181" s="7"/>
      <c r="XZ181" s="7"/>
      <c r="YA181" s="7"/>
      <c r="YB181" s="7"/>
      <c r="YC181" s="7"/>
      <c r="YD181" s="7"/>
      <c r="YE181" s="7"/>
      <c r="YF181" s="7"/>
      <c r="YG181" s="7"/>
      <c r="YH181" s="7"/>
      <c r="YI181" s="7"/>
      <c r="YJ181" s="7"/>
      <c r="YK181" s="7"/>
      <c r="YL181" s="7"/>
      <c r="YM181" s="7"/>
      <c r="YN181" s="7"/>
      <c r="YO181" s="7"/>
      <c r="YP181" s="7"/>
      <c r="YQ181" s="7"/>
      <c r="YR181" s="7"/>
      <c r="YS181" s="7"/>
      <c r="YT181" s="7"/>
      <c r="YU181" s="7"/>
      <c r="YV181" s="7"/>
      <c r="YW181" s="7"/>
      <c r="YX181" s="7"/>
      <c r="YY181" s="7"/>
      <c r="YZ181" s="7"/>
      <c r="ZA181" s="7"/>
      <c r="ZB181" s="7"/>
      <c r="ZC181" s="7"/>
      <c r="ZD181" s="7"/>
      <c r="ZE181" s="7"/>
      <c r="ZF181" s="7"/>
      <c r="ZG181" s="7"/>
      <c r="ZH181" s="7"/>
      <c r="ZI181" s="7"/>
      <c r="ZJ181" s="7"/>
      <c r="ZK181" s="7"/>
      <c r="ZL181" s="7"/>
      <c r="ZM181" s="7"/>
      <c r="ZN181" s="7"/>
      <c r="ZO181" s="7"/>
      <c r="ZP181" s="7"/>
      <c r="ZQ181" s="7"/>
      <c r="ZR181" s="7"/>
      <c r="ZS181" s="7"/>
      <c r="ZT181" s="7"/>
      <c r="ZU181" s="7"/>
      <c r="ZV181" s="7"/>
      <c r="ZW181" s="7"/>
      <c r="ZX181" s="7"/>
      <c r="ZY181" s="7"/>
      <c r="ZZ181" s="7"/>
      <c r="AAA181" s="7"/>
      <c r="AAB181" s="7"/>
      <c r="AAC181" s="7"/>
      <c r="AAD181" s="7"/>
      <c r="AAE181" s="7"/>
      <c r="AAF181" s="7"/>
      <c r="AAG181" s="7"/>
      <c r="AAH181" s="7"/>
      <c r="AAI181" s="7"/>
      <c r="AAJ181" s="7"/>
      <c r="AAK181" s="7"/>
      <c r="AAL181" s="7"/>
      <c r="AAM181" s="7"/>
      <c r="AAN181" s="7"/>
      <c r="AAO181" s="7"/>
      <c r="AAP181" s="7"/>
      <c r="AAQ181" s="7"/>
      <c r="AAR181" s="7"/>
      <c r="AAS181" s="7"/>
      <c r="AAT181" s="7"/>
      <c r="AAU181" s="7"/>
      <c r="AAV181" s="7"/>
      <c r="AAW181" s="7"/>
      <c r="AAX181" s="7"/>
      <c r="AAY181" s="7"/>
      <c r="AAZ181" s="7"/>
      <c r="ABA181" s="7"/>
      <c r="ABB181" s="7"/>
      <c r="ABC181" s="7"/>
      <c r="ABD181" s="7"/>
      <c r="ABE181" s="7"/>
      <c r="ABF181" s="7"/>
      <c r="ABG181" s="7"/>
      <c r="ABH181" s="7"/>
      <c r="ABI181" s="7"/>
      <c r="ABJ181" s="7"/>
      <c r="ABK181" s="7"/>
      <c r="ABL181" s="7"/>
      <c r="ABM181" s="7"/>
      <c r="ABN181" s="7"/>
      <c r="ABO181" s="7"/>
      <c r="ABP181" s="7"/>
      <c r="ABQ181" s="7"/>
      <c r="ABR181" s="7"/>
      <c r="ABS181" s="7"/>
      <c r="ABT181" s="7"/>
      <c r="ABU181" s="7"/>
      <c r="ABV181" s="7"/>
      <c r="ABW181" s="7"/>
      <c r="ABX181" s="7"/>
      <c r="ABY181" s="7"/>
      <c r="ABZ181" s="7"/>
      <c r="ACA181" s="7"/>
      <c r="ACB181" s="7"/>
      <c r="ACC181" s="7"/>
      <c r="ACD181" s="7"/>
      <c r="ACE181" s="7"/>
      <c r="ACF181" s="7"/>
      <c r="ACG181" s="7"/>
      <c r="ACH181" s="7"/>
      <c r="ACI181" s="7"/>
      <c r="ACJ181" s="7"/>
      <c r="ACK181" s="7"/>
      <c r="ACL181" s="7"/>
      <c r="ACM181" s="7"/>
      <c r="ACN181" s="7"/>
      <c r="ACO181" s="7"/>
      <c r="ACP181" s="7"/>
      <c r="ACQ181" s="7"/>
      <c r="ACR181" s="7"/>
      <c r="ACS181" s="7"/>
      <c r="ACT181" s="7"/>
      <c r="ACU181" s="7"/>
      <c r="ACV181" s="7"/>
      <c r="ACW181" s="7"/>
      <c r="ACX181" s="7"/>
      <c r="ACY181" s="7"/>
      <c r="ACZ181" s="7"/>
      <c r="ADA181" s="7"/>
      <c r="ADB181" s="7"/>
      <c r="ADC181" s="7"/>
      <c r="ADD181" s="7"/>
      <c r="ADE181" s="7"/>
      <c r="ADF181" s="7"/>
      <c r="ADG181" s="7"/>
      <c r="ADH181" s="7"/>
      <c r="ADI181" s="7"/>
      <c r="ADJ181" s="7"/>
      <c r="ADK181" s="7"/>
      <c r="ADL181" s="7"/>
      <c r="ADM181" s="7"/>
      <c r="ADN181" s="7"/>
      <c r="ADO181" s="7"/>
      <c r="ADP181" s="7"/>
      <c r="ADQ181" s="7"/>
      <c r="ADR181" s="7"/>
      <c r="ADS181" s="7"/>
      <c r="ADT181" s="7"/>
      <c r="ADU181" s="7"/>
      <c r="ADV181" s="7"/>
      <c r="ADW181" s="7"/>
      <c r="ADX181" s="7"/>
      <c r="ADY181" s="7"/>
      <c r="ADZ181" s="7"/>
      <c r="AEA181" s="7"/>
      <c r="AEB181" s="7"/>
      <c r="AEC181" s="7"/>
      <c r="AED181" s="7"/>
      <c r="AEE181" s="7"/>
      <c r="AEF181" s="7"/>
      <c r="AEG181" s="7"/>
      <c r="AEH181" s="7"/>
      <c r="AEI181" s="7"/>
      <c r="AEJ181" s="7"/>
      <c r="AEK181" s="7"/>
      <c r="AEL181" s="7"/>
      <c r="AEM181" s="7"/>
      <c r="AEN181" s="7"/>
      <c r="AEO181" s="7"/>
      <c r="AEP181" s="7"/>
      <c r="AEQ181" s="7"/>
      <c r="AER181" s="7"/>
      <c r="AES181" s="7"/>
      <c r="AET181" s="7"/>
      <c r="AEU181" s="7"/>
      <c r="AEV181" s="7"/>
      <c r="AEW181" s="7"/>
      <c r="AEX181" s="7"/>
      <c r="AEY181" s="7"/>
      <c r="AEZ181" s="7"/>
      <c r="AFA181" s="7"/>
      <c r="AFB181" s="7"/>
      <c r="AFC181" s="7"/>
      <c r="AFD181" s="7"/>
      <c r="AFE181" s="7"/>
      <c r="AFF181" s="7"/>
      <c r="AFG181" s="7"/>
      <c r="AFH181" s="7"/>
      <c r="AFI181" s="7"/>
      <c r="AFJ181" s="7"/>
      <c r="AFK181" s="7"/>
      <c r="AFL181" s="7"/>
      <c r="AFM181" s="7"/>
      <c r="AFN181" s="7"/>
      <c r="AFO181" s="7"/>
      <c r="AFP181" s="7"/>
      <c r="AFQ181" s="7"/>
      <c r="AFR181" s="7"/>
      <c r="AFS181" s="7"/>
      <c r="AFT181" s="7"/>
      <c r="AFU181" s="7"/>
      <c r="AFV181" s="7"/>
      <c r="AFW181" s="7"/>
      <c r="AFX181" s="7"/>
      <c r="AFY181" s="7"/>
      <c r="AFZ181" s="7"/>
      <c r="AGA181" s="7"/>
      <c r="AGB181" s="7"/>
      <c r="AGC181" s="7"/>
      <c r="AGD181" s="7"/>
      <c r="AGE181" s="7"/>
      <c r="AGF181" s="7"/>
      <c r="AGG181" s="7"/>
      <c r="AGH181" s="7"/>
      <c r="AGI181" s="7"/>
      <c r="AGJ181" s="7"/>
      <c r="AGK181" s="7"/>
      <c r="AGL181" s="7"/>
      <c r="AGM181" s="7"/>
      <c r="AGN181" s="7"/>
      <c r="AGO181" s="7"/>
      <c r="AGP181" s="7"/>
      <c r="AGQ181" s="7"/>
      <c r="AGR181" s="7"/>
      <c r="AGS181" s="7"/>
      <c r="AGT181" s="7"/>
      <c r="AGU181" s="7"/>
      <c r="AGV181" s="7"/>
      <c r="AGW181" s="7"/>
      <c r="AGX181" s="7"/>
      <c r="AGY181" s="7"/>
      <c r="AGZ181" s="7"/>
      <c r="AHA181" s="7"/>
      <c r="AHB181" s="7"/>
      <c r="AHC181" s="7"/>
      <c r="AHD181" s="7"/>
      <c r="AHE181" s="7"/>
      <c r="AHF181" s="7"/>
      <c r="AHG181" s="7"/>
      <c r="AHH181" s="7"/>
      <c r="AHI181" s="7"/>
      <c r="AHJ181" s="7"/>
      <c r="AHK181" s="7"/>
      <c r="AHL181" s="7"/>
      <c r="AHM181" s="7"/>
      <c r="AHN181" s="7"/>
      <c r="AHO181" s="7"/>
      <c r="AHP181" s="7"/>
      <c r="AHQ181" s="7"/>
      <c r="AHR181" s="7"/>
      <c r="AHS181" s="7"/>
      <c r="AHT181" s="7"/>
      <c r="AHU181" s="7"/>
      <c r="AHV181" s="7"/>
      <c r="AHW181" s="7"/>
      <c r="AHX181" s="7"/>
      <c r="AHY181" s="7"/>
      <c r="AHZ181" s="7"/>
      <c r="AIA181" s="7"/>
      <c r="AIB181" s="7"/>
      <c r="AIC181" s="7"/>
      <c r="AID181" s="7"/>
      <c r="AIE181" s="7"/>
      <c r="AIF181" s="7"/>
      <c r="AIG181" s="7"/>
      <c r="AIH181" s="7"/>
      <c r="AII181" s="7"/>
      <c r="AIJ181" s="7"/>
      <c r="AIK181" s="7"/>
      <c r="AIL181" s="7"/>
      <c r="AIM181" s="7"/>
      <c r="AIN181" s="7"/>
      <c r="AIO181" s="7"/>
      <c r="AIP181" s="7"/>
      <c r="AIQ181" s="7"/>
      <c r="AIR181" s="7"/>
      <c r="AIS181" s="7"/>
      <c r="AIT181" s="7"/>
      <c r="AIU181" s="7"/>
      <c r="AIV181" s="7"/>
      <c r="AIW181" s="7"/>
      <c r="AIX181" s="7"/>
      <c r="AIY181" s="7"/>
      <c r="AIZ181" s="7"/>
      <c r="AJA181" s="7"/>
      <c r="AJB181" s="7"/>
      <c r="AJC181" s="7"/>
      <c r="AJD181" s="7"/>
      <c r="AJE181" s="7"/>
      <c r="AJF181" s="7"/>
      <c r="AJG181" s="7"/>
      <c r="AJH181" s="7"/>
      <c r="AJI181" s="7"/>
      <c r="AJJ181" s="7"/>
      <c r="AJK181" s="7"/>
      <c r="AJL181" s="7"/>
      <c r="AJM181" s="7"/>
      <c r="AJN181" s="7"/>
      <c r="AJO181" s="7"/>
      <c r="AJP181" s="7"/>
      <c r="AJQ181" s="7"/>
      <c r="AJR181" s="7"/>
      <c r="AJS181" s="7"/>
      <c r="AJT181" s="7"/>
      <c r="AJU181" s="7"/>
      <c r="AJV181" s="7"/>
      <c r="AJW181" s="7"/>
      <c r="AJX181" s="7"/>
      <c r="AJY181" s="7"/>
      <c r="AJZ181" s="7"/>
      <c r="AKA181" s="7"/>
      <c r="AKB181" s="7"/>
      <c r="AKC181" s="7"/>
      <c r="AKD181" s="7"/>
      <c r="AKE181" s="7"/>
      <c r="AKF181" s="7"/>
      <c r="AKG181" s="7"/>
      <c r="AKH181" s="7"/>
      <c r="AKI181" s="7"/>
      <c r="AKJ181" s="7"/>
      <c r="AKK181" s="7"/>
      <c r="AKL181" s="7"/>
      <c r="AKM181" s="7"/>
      <c r="AKN181" s="7"/>
      <c r="AKO181" s="7"/>
      <c r="AKP181" s="7"/>
      <c r="AKQ181" s="7"/>
      <c r="AKR181" s="7"/>
      <c r="AKS181" s="7"/>
      <c r="AKT181" s="7"/>
      <c r="AKU181" s="7"/>
      <c r="AKV181" s="7"/>
      <c r="AKW181" s="7"/>
      <c r="AKX181" s="7"/>
      <c r="AKY181" s="7"/>
      <c r="AKZ181" s="7"/>
      <c r="ALA181" s="7"/>
      <c r="ALB181" s="7"/>
      <c r="ALC181" s="7"/>
      <c r="ALD181" s="7"/>
      <c r="ALE181" s="7"/>
      <c r="ALF181" s="7"/>
      <c r="ALG181" s="7"/>
      <c r="ALH181" s="7"/>
      <c r="ALI181" s="7"/>
      <c r="ALJ181" s="7"/>
      <c r="ALK181" s="7"/>
      <c r="ALL181" s="7"/>
      <c r="ALM181" s="7"/>
      <c r="ALN181" s="7"/>
      <c r="ALO181" s="7"/>
      <c r="ALP181" s="7"/>
      <c r="ALQ181" s="7"/>
      <c r="ALR181" s="7"/>
      <c r="ALS181" s="7"/>
      <c r="ALT181" s="7"/>
      <c r="ALU181" s="7"/>
      <c r="ALV181" s="7"/>
      <c r="ALW181" s="7"/>
      <c r="ALX181" s="7"/>
      <c r="ALY181" s="7"/>
      <c r="ALZ181" s="7"/>
      <c r="AMA181" s="7"/>
      <c r="AMB181" s="7"/>
      <c r="AMC181" s="7"/>
      <c r="AMD181" s="7"/>
    </row>
    <row r="182" spans="1:1018" x14ac:dyDescent="0.25">
      <c r="A182" s="8" t="s">
        <v>118</v>
      </c>
      <c r="B182" s="9" t="s">
        <v>189</v>
      </c>
      <c r="C182" s="10">
        <v>1.266</v>
      </c>
      <c r="D182" s="10">
        <v>1.6659999999999999</v>
      </c>
      <c r="E182" s="9" t="s">
        <v>166</v>
      </c>
      <c r="F182" s="10">
        <f>0.836-0.085-0.423</f>
        <v>0.32800000000000001</v>
      </c>
      <c r="G182" s="21" t="s">
        <v>10</v>
      </c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"/>
      <c r="EK182" s="7"/>
      <c r="EL182" s="7"/>
      <c r="EM182" s="7"/>
      <c r="EN182" s="7"/>
      <c r="EO182" s="7"/>
      <c r="EP182" s="7"/>
      <c r="EQ182" s="7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  <c r="GH182" s="7"/>
      <c r="GI182" s="7"/>
      <c r="GJ182" s="7"/>
      <c r="GK182" s="7"/>
      <c r="GL182" s="7"/>
      <c r="GM182" s="7"/>
      <c r="GN182" s="7"/>
      <c r="GO182" s="7"/>
      <c r="GP182" s="7"/>
      <c r="GQ182" s="7"/>
      <c r="GR182" s="7"/>
      <c r="GS182" s="7"/>
      <c r="GT182" s="7"/>
      <c r="GU182" s="7"/>
      <c r="GV182" s="7"/>
      <c r="GW182" s="7"/>
      <c r="GX182" s="7"/>
      <c r="GY182" s="7"/>
      <c r="GZ182" s="7"/>
      <c r="HA182" s="7"/>
      <c r="HB182" s="7"/>
      <c r="HC182" s="7"/>
      <c r="HD182" s="7"/>
      <c r="HE182" s="7"/>
      <c r="HF182" s="7"/>
      <c r="HG182" s="7"/>
      <c r="HH182" s="7"/>
      <c r="HI182" s="7"/>
      <c r="HJ182" s="7"/>
      <c r="HK182" s="7"/>
      <c r="HL182" s="7"/>
      <c r="HM182" s="7"/>
      <c r="HN182" s="7"/>
      <c r="HO182" s="7"/>
      <c r="HP182" s="7"/>
      <c r="HQ182" s="7"/>
      <c r="HR182" s="7"/>
      <c r="HS182" s="7"/>
      <c r="HT182" s="7"/>
      <c r="HU182" s="7"/>
      <c r="HV182" s="7"/>
      <c r="HW182" s="7"/>
      <c r="HX182" s="7"/>
      <c r="HY182" s="7"/>
      <c r="HZ182" s="7"/>
      <c r="IA182" s="7"/>
      <c r="IB182" s="7"/>
      <c r="IC182" s="7"/>
      <c r="ID182" s="7"/>
      <c r="IE182" s="7"/>
      <c r="IF182" s="7"/>
      <c r="IG182" s="7"/>
      <c r="IH182" s="7"/>
      <c r="II182" s="7"/>
      <c r="IJ182" s="7"/>
      <c r="IK182" s="7"/>
      <c r="IL182" s="7"/>
      <c r="IM182" s="7"/>
      <c r="IN182" s="7"/>
      <c r="IO182" s="7"/>
      <c r="IP182" s="7"/>
      <c r="IQ182" s="7"/>
      <c r="IR182" s="7"/>
      <c r="IS182" s="7"/>
      <c r="IT182" s="7"/>
      <c r="IU182" s="7"/>
      <c r="IV182" s="7"/>
      <c r="IW182" s="7"/>
      <c r="IX182" s="7"/>
      <c r="IY182" s="7"/>
      <c r="IZ182" s="7"/>
      <c r="JA182" s="7"/>
      <c r="JB182" s="7"/>
      <c r="JC182" s="7"/>
      <c r="JD182" s="7"/>
      <c r="JE182" s="7"/>
      <c r="JF182" s="7"/>
      <c r="JG182" s="7"/>
      <c r="JH182" s="7"/>
      <c r="JI182" s="7"/>
      <c r="JJ182" s="7"/>
      <c r="JK182" s="7"/>
      <c r="JL182" s="7"/>
      <c r="JM182" s="7"/>
      <c r="JN182" s="7"/>
      <c r="JO182" s="7"/>
      <c r="JP182" s="7"/>
      <c r="JQ182" s="7"/>
      <c r="JR182" s="7"/>
      <c r="JS182" s="7"/>
      <c r="JT182" s="7"/>
      <c r="JU182" s="7"/>
      <c r="JV182" s="7"/>
      <c r="JW182" s="7"/>
      <c r="JX182" s="7"/>
      <c r="JY182" s="7"/>
      <c r="JZ182" s="7"/>
      <c r="KA182" s="7"/>
      <c r="KB182" s="7"/>
      <c r="KC182" s="7"/>
      <c r="KD182" s="7"/>
      <c r="KE182" s="7"/>
      <c r="KF182" s="7"/>
      <c r="KG182" s="7"/>
      <c r="KH182" s="7"/>
      <c r="KI182" s="7"/>
      <c r="KJ182" s="7"/>
      <c r="KK182" s="7"/>
      <c r="KL182" s="7"/>
      <c r="KM182" s="7"/>
      <c r="KN182" s="7"/>
      <c r="KO182" s="7"/>
      <c r="KP182" s="7"/>
      <c r="KQ182" s="7"/>
      <c r="KR182" s="7"/>
      <c r="KS182" s="7"/>
      <c r="KT182" s="7"/>
      <c r="KU182" s="7"/>
      <c r="KV182" s="7"/>
      <c r="KW182" s="7"/>
      <c r="KX182" s="7"/>
      <c r="KY182" s="7"/>
      <c r="KZ182" s="7"/>
      <c r="LA182" s="7"/>
      <c r="LB182" s="7"/>
      <c r="LC182" s="7"/>
      <c r="LD182" s="7"/>
      <c r="LE182" s="7"/>
      <c r="LF182" s="7"/>
      <c r="LG182" s="7"/>
      <c r="LH182" s="7"/>
      <c r="LI182" s="7"/>
      <c r="LJ182" s="7"/>
      <c r="LK182" s="7"/>
      <c r="LL182" s="7"/>
      <c r="LM182" s="7"/>
      <c r="LN182" s="7"/>
      <c r="LO182" s="7"/>
      <c r="LP182" s="7"/>
      <c r="LQ182" s="7"/>
      <c r="LR182" s="7"/>
      <c r="LS182" s="7"/>
      <c r="LT182" s="7"/>
      <c r="LU182" s="7"/>
      <c r="LV182" s="7"/>
      <c r="LW182" s="7"/>
      <c r="LX182" s="7"/>
      <c r="LY182" s="7"/>
      <c r="LZ182" s="7"/>
      <c r="MA182" s="7"/>
      <c r="MB182" s="7"/>
      <c r="MC182" s="7"/>
      <c r="MD182" s="7"/>
      <c r="ME182" s="7"/>
      <c r="MF182" s="7"/>
      <c r="MG182" s="7"/>
      <c r="MH182" s="7"/>
      <c r="MI182" s="7"/>
      <c r="MJ182" s="7"/>
      <c r="MK182" s="7"/>
      <c r="ML182" s="7"/>
      <c r="MM182" s="7"/>
      <c r="MN182" s="7"/>
      <c r="MO182" s="7"/>
      <c r="MP182" s="7"/>
      <c r="MQ182" s="7"/>
      <c r="MR182" s="7"/>
      <c r="MS182" s="7"/>
      <c r="MT182" s="7"/>
      <c r="MU182" s="7"/>
      <c r="MV182" s="7"/>
      <c r="MW182" s="7"/>
      <c r="MX182" s="7"/>
      <c r="MY182" s="7"/>
      <c r="MZ182" s="7"/>
      <c r="NA182" s="7"/>
      <c r="NB182" s="7"/>
      <c r="NC182" s="7"/>
      <c r="ND182" s="7"/>
      <c r="NE182" s="7"/>
      <c r="NF182" s="7"/>
      <c r="NG182" s="7"/>
      <c r="NH182" s="7"/>
      <c r="NI182" s="7"/>
      <c r="NJ182" s="7"/>
      <c r="NK182" s="7"/>
      <c r="NL182" s="7"/>
      <c r="NM182" s="7"/>
      <c r="NN182" s="7"/>
      <c r="NO182" s="7"/>
      <c r="NP182" s="7"/>
      <c r="NQ182" s="7"/>
      <c r="NR182" s="7"/>
      <c r="NS182" s="7"/>
      <c r="NT182" s="7"/>
      <c r="NU182" s="7"/>
      <c r="NV182" s="7"/>
      <c r="NW182" s="7"/>
      <c r="NX182" s="7"/>
      <c r="NY182" s="7"/>
      <c r="NZ182" s="7"/>
      <c r="OA182" s="7"/>
      <c r="OB182" s="7"/>
      <c r="OC182" s="7"/>
      <c r="OD182" s="7"/>
      <c r="OE182" s="7"/>
      <c r="OF182" s="7"/>
      <c r="OG182" s="7"/>
      <c r="OH182" s="7"/>
      <c r="OI182" s="7"/>
      <c r="OJ182" s="7"/>
      <c r="OK182" s="7"/>
      <c r="OL182" s="7"/>
      <c r="OM182" s="7"/>
      <c r="ON182" s="7"/>
      <c r="OO182" s="7"/>
      <c r="OP182" s="7"/>
      <c r="OQ182" s="7"/>
      <c r="OR182" s="7"/>
      <c r="OS182" s="7"/>
      <c r="OT182" s="7"/>
      <c r="OU182" s="7"/>
      <c r="OV182" s="7"/>
      <c r="OW182" s="7"/>
      <c r="OX182" s="7"/>
      <c r="OY182" s="7"/>
      <c r="OZ182" s="7"/>
      <c r="PA182" s="7"/>
      <c r="PB182" s="7"/>
      <c r="PC182" s="7"/>
      <c r="PD182" s="7"/>
      <c r="PE182" s="7"/>
      <c r="PF182" s="7"/>
      <c r="PG182" s="7"/>
      <c r="PH182" s="7"/>
      <c r="PI182" s="7"/>
      <c r="PJ182" s="7"/>
      <c r="PK182" s="7"/>
      <c r="PL182" s="7"/>
      <c r="PM182" s="7"/>
      <c r="PN182" s="7"/>
      <c r="PO182" s="7"/>
      <c r="PP182" s="7"/>
      <c r="PQ182" s="7"/>
      <c r="PR182" s="7"/>
      <c r="PS182" s="7"/>
      <c r="PT182" s="7"/>
      <c r="PU182" s="7"/>
      <c r="PV182" s="7"/>
      <c r="PW182" s="7"/>
      <c r="PX182" s="7"/>
      <c r="PY182" s="7"/>
      <c r="PZ182" s="7"/>
      <c r="QA182" s="7"/>
      <c r="QB182" s="7"/>
      <c r="QC182" s="7"/>
      <c r="QD182" s="7"/>
      <c r="QE182" s="7"/>
      <c r="QF182" s="7"/>
      <c r="QG182" s="7"/>
      <c r="QH182" s="7"/>
      <c r="QI182" s="7"/>
      <c r="QJ182" s="7"/>
      <c r="QK182" s="7"/>
      <c r="QL182" s="7"/>
      <c r="QM182" s="7"/>
      <c r="QN182" s="7"/>
      <c r="QO182" s="7"/>
      <c r="QP182" s="7"/>
      <c r="QQ182" s="7"/>
      <c r="QR182" s="7"/>
      <c r="QS182" s="7"/>
      <c r="QT182" s="7"/>
      <c r="QU182" s="7"/>
      <c r="QV182" s="7"/>
      <c r="QW182" s="7"/>
      <c r="QX182" s="7"/>
      <c r="QY182" s="7"/>
      <c r="QZ182" s="7"/>
      <c r="RA182" s="7"/>
      <c r="RB182" s="7"/>
      <c r="RC182" s="7"/>
      <c r="RD182" s="7"/>
      <c r="RE182" s="7"/>
      <c r="RF182" s="7"/>
      <c r="RG182" s="7"/>
      <c r="RH182" s="7"/>
      <c r="RI182" s="7"/>
      <c r="RJ182" s="7"/>
      <c r="RK182" s="7"/>
      <c r="RL182" s="7"/>
      <c r="RM182" s="7"/>
      <c r="RN182" s="7"/>
      <c r="RO182" s="7"/>
      <c r="RP182" s="7"/>
      <c r="RQ182" s="7"/>
      <c r="RR182" s="7"/>
      <c r="RS182" s="7"/>
      <c r="RT182" s="7"/>
      <c r="RU182" s="7"/>
      <c r="RV182" s="7"/>
      <c r="RW182" s="7"/>
      <c r="RX182" s="7"/>
      <c r="RY182" s="7"/>
      <c r="RZ182" s="7"/>
      <c r="SA182" s="7"/>
      <c r="SB182" s="7"/>
      <c r="SC182" s="7"/>
      <c r="SD182" s="7"/>
      <c r="SE182" s="7"/>
      <c r="SF182" s="7"/>
      <c r="SG182" s="7"/>
      <c r="SH182" s="7"/>
      <c r="SI182" s="7"/>
      <c r="SJ182" s="7"/>
      <c r="SK182" s="7"/>
      <c r="SL182" s="7"/>
      <c r="SM182" s="7"/>
      <c r="SN182" s="7"/>
      <c r="SO182" s="7"/>
      <c r="SP182" s="7"/>
      <c r="SQ182" s="7"/>
      <c r="SR182" s="7"/>
      <c r="SS182" s="7"/>
      <c r="ST182" s="7"/>
      <c r="SU182" s="7"/>
      <c r="SV182" s="7"/>
      <c r="SW182" s="7"/>
      <c r="SX182" s="7"/>
      <c r="SY182" s="7"/>
      <c r="SZ182" s="7"/>
      <c r="TA182" s="7"/>
      <c r="TB182" s="7"/>
      <c r="TC182" s="7"/>
      <c r="TD182" s="7"/>
      <c r="TE182" s="7"/>
      <c r="TF182" s="7"/>
      <c r="TG182" s="7"/>
      <c r="TH182" s="7"/>
      <c r="TI182" s="7"/>
      <c r="TJ182" s="7"/>
      <c r="TK182" s="7"/>
      <c r="TL182" s="7"/>
      <c r="TM182" s="7"/>
      <c r="TN182" s="7"/>
      <c r="TO182" s="7"/>
      <c r="TP182" s="7"/>
      <c r="TQ182" s="7"/>
      <c r="TR182" s="7"/>
      <c r="TS182" s="7"/>
      <c r="TT182" s="7"/>
      <c r="TU182" s="7"/>
      <c r="TV182" s="7"/>
      <c r="TW182" s="7"/>
      <c r="TX182" s="7"/>
      <c r="TY182" s="7"/>
      <c r="TZ182" s="7"/>
      <c r="UA182" s="7"/>
      <c r="UB182" s="7"/>
      <c r="UC182" s="7"/>
      <c r="UD182" s="7"/>
      <c r="UE182" s="7"/>
      <c r="UF182" s="7"/>
      <c r="UG182" s="7"/>
      <c r="UH182" s="7"/>
      <c r="UI182" s="7"/>
      <c r="UJ182" s="7"/>
      <c r="UK182" s="7"/>
      <c r="UL182" s="7"/>
      <c r="UM182" s="7"/>
      <c r="UN182" s="7"/>
      <c r="UO182" s="7"/>
      <c r="UP182" s="7"/>
      <c r="UQ182" s="7"/>
      <c r="UR182" s="7"/>
      <c r="US182" s="7"/>
      <c r="UT182" s="7"/>
      <c r="UU182" s="7"/>
      <c r="UV182" s="7"/>
      <c r="UW182" s="7"/>
      <c r="UX182" s="7"/>
      <c r="UY182" s="7"/>
      <c r="UZ182" s="7"/>
      <c r="VA182" s="7"/>
      <c r="VB182" s="7"/>
      <c r="VC182" s="7"/>
      <c r="VD182" s="7"/>
      <c r="VE182" s="7"/>
      <c r="VF182" s="7"/>
      <c r="VG182" s="7"/>
      <c r="VH182" s="7"/>
      <c r="VI182" s="7"/>
      <c r="VJ182" s="7"/>
      <c r="VK182" s="7"/>
      <c r="VL182" s="7"/>
      <c r="VM182" s="7"/>
      <c r="VN182" s="7"/>
      <c r="VO182" s="7"/>
      <c r="VP182" s="7"/>
      <c r="VQ182" s="7"/>
      <c r="VR182" s="7"/>
      <c r="VS182" s="7"/>
      <c r="VT182" s="7"/>
      <c r="VU182" s="7"/>
      <c r="VV182" s="7"/>
      <c r="VW182" s="7"/>
      <c r="VX182" s="7"/>
      <c r="VY182" s="7"/>
      <c r="VZ182" s="7"/>
      <c r="WA182" s="7"/>
      <c r="WB182" s="7"/>
      <c r="WC182" s="7"/>
      <c r="WD182" s="7"/>
      <c r="WE182" s="7"/>
      <c r="WF182" s="7"/>
      <c r="WG182" s="7"/>
      <c r="WH182" s="7"/>
      <c r="WI182" s="7"/>
      <c r="WJ182" s="7"/>
      <c r="WK182" s="7"/>
      <c r="WL182" s="7"/>
      <c r="WM182" s="7"/>
      <c r="WN182" s="7"/>
      <c r="WO182" s="7"/>
      <c r="WP182" s="7"/>
      <c r="WQ182" s="7"/>
      <c r="WR182" s="7"/>
      <c r="WS182" s="7"/>
      <c r="WT182" s="7"/>
      <c r="WU182" s="7"/>
      <c r="WV182" s="7"/>
      <c r="WW182" s="7"/>
      <c r="WX182" s="7"/>
      <c r="WY182" s="7"/>
      <c r="WZ182" s="7"/>
      <c r="XA182" s="7"/>
      <c r="XB182" s="7"/>
      <c r="XC182" s="7"/>
      <c r="XD182" s="7"/>
      <c r="XE182" s="7"/>
      <c r="XF182" s="7"/>
      <c r="XG182" s="7"/>
      <c r="XH182" s="7"/>
      <c r="XI182" s="7"/>
      <c r="XJ182" s="7"/>
      <c r="XK182" s="7"/>
      <c r="XL182" s="7"/>
      <c r="XM182" s="7"/>
      <c r="XN182" s="7"/>
      <c r="XO182" s="7"/>
      <c r="XP182" s="7"/>
      <c r="XQ182" s="7"/>
      <c r="XR182" s="7"/>
      <c r="XS182" s="7"/>
      <c r="XT182" s="7"/>
      <c r="XU182" s="7"/>
      <c r="XV182" s="7"/>
      <c r="XW182" s="7"/>
      <c r="XX182" s="7"/>
      <c r="XY182" s="7"/>
      <c r="XZ182" s="7"/>
      <c r="YA182" s="7"/>
      <c r="YB182" s="7"/>
      <c r="YC182" s="7"/>
      <c r="YD182" s="7"/>
      <c r="YE182" s="7"/>
      <c r="YF182" s="7"/>
      <c r="YG182" s="7"/>
      <c r="YH182" s="7"/>
      <c r="YI182" s="7"/>
      <c r="YJ182" s="7"/>
      <c r="YK182" s="7"/>
      <c r="YL182" s="7"/>
      <c r="YM182" s="7"/>
      <c r="YN182" s="7"/>
      <c r="YO182" s="7"/>
      <c r="YP182" s="7"/>
      <c r="YQ182" s="7"/>
      <c r="YR182" s="7"/>
      <c r="YS182" s="7"/>
      <c r="YT182" s="7"/>
      <c r="YU182" s="7"/>
      <c r="YV182" s="7"/>
      <c r="YW182" s="7"/>
      <c r="YX182" s="7"/>
      <c r="YY182" s="7"/>
      <c r="YZ182" s="7"/>
      <c r="ZA182" s="7"/>
      <c r="ZB182" s="7"/>
      <c r="ZC182" s="7"/>
      <c r="ZD182" s="7"/>
      <c r="ZE182" s="7"/>
      <c r="ZF182" s="7"/>
      <c r="ZG182" s="7"/>
      <c r="ZH182" s="7"/>
      <c r="ZI182" s="7"/>
      <c r="ZJ182" s="7"/>
      <c r="ZK182" s="7"/>
      <c r="ZL182" s="7"/>
      <c r="ZM182" s="7"/>
      <c r="ZN182" s="7"/>
      <c r="ZO182" s="7"/>
      <c r="ZP182" s="7"/>
      <c r="ZQ182" s="7"/>
      <c r="ZR182" s="7"/>
      <c r="ZS182" s="7"/>
      <c r="ZT182" s="7"/>
      <c r="ZU182" s="7"/>
      <c r="ZV182" s="7"/>
      <c r="ZW182" s="7"/>
      <c r="ZX182" s="7"/>
      <c r="ZY182" s="7"/>
      <c r="ZZ182" s="7"/>
      <c r="AAA182" s="7"/>
      <c r="AAB182" s="7"/>
      <c r="AAC182" s="7"/>
      <c r="AAD182" s="7"/>
      <c r="AAE182" s="7"/>
      <c r="AAF182" s="7"/>
      <c r="AAG182" s="7"/>
      <c r="AAH182" s="7"/>
      <c r="AAI182" s="7"/>
      <c r="AAJ182" s="7"/>
      <c r="AAK182" s="7"/>
      <c r="AAL182" s="7"/>
      <c r="AAM182" s="7"/>
      <c r="AAN182" s="7"/>
      <c r="AAO182" s="7"/>
      <c r="AAP182" s="7"/>
      <c r="AAQ182" s="7"/>
      <c r="AAR182" s="7"/>
      <c r="AAS182" s="7"/>
      <c r="AAT182" s="7"/>
      <c r="AAU182" s="7"/>
      <c r="AAV182" s="7"/>
      <c r="AAW182" s="7"/>
      <c r="AAX182" s="7"/>
      <c r="AAY182" s="7"/>
      <c r="AAZ182" s="7"/>
      <c r="ABA182" s="7"/>
      <c r="ABB182" s="7"/>
      <c r="ABC182" s="7"/>
      <c r="ABD182" s="7"/>
      <c r="ABE182" s="7"/>
      <c r="ABF182" s="7"/>
      <c r="ABG182" s="7"/>
      <c r="ABH182" s="7"/>
      <c r="ABI182" s="7"/>
      <c r="ABJ182" s="7"/>
      <c r="ABK182" s="7"/>
      <c r="ABL182" s="7"/>
      <c r="ABM182" s="7"/>
      <c r="ABN182" s="7"/>
      <c r="ABO182" s="7"/>
      <c r="ABP182" s="7"/>
      <c r="ABQ182" s="7"/>
      <c r="ABR182" s="7"/>
      <c r="ABS182" s="7"/>
      <c r="ABT182" s="7"/>
      <c r="ABU182" s="7"/>
      <c r="ABV182" s="7"/>
      <c r="ABW182" s="7"/>
      <c r="ABX182" s="7"/>
      <c r="ABY182" s="7"/>
      <c r="ABZ182" s="7"/>
      <c r="ACA182" s="7"/>
      <c r="ACB182" s="7"/>
      <c r="ACC182" s="7"/>
      <c r="ACD182" s="7"/>
      <c r="ACE182" s="7"/>
      <c r="ACF182" s="7"/>
      <c r="ACG182" s="7"/>
      <c r="ACH182" s="7"/>
      <c r="ACI182" s="7"/>
      <c r="ACJ182" s="7"/>
      <c r="ACK182" s="7"/>
      <c r="ACL182" s="7"/>
      <c r="ACM182" s="7"/>
      <c r="ACN182" s="7"/>
      <c r="ACO182" s="7"/>
      <c r="ACP182" s="7"/>
      <c r="ACQ182" s="7"/>
      <c r="ACR182" s="7"/>
      <c r="ACS182" s="7"/>
      <c r="ACT182" s="7"/>
      <c r="ACU182" s="7"/>
      <c r="ACV182" s="7"/>
      <c r="ACW182" s="7"/>
      <c r="ACX182" s="7"/>
      <c r="ACY182" s="7"/>
      <c r="ACZ182" s="7"/>
      <c r="ADA182" s="7"/>
      <c r="ADB182" s="7"/>
      <c r="ADC182" s="7"/>
      <c r="ADD182" s="7"/>
      <c r="ADE182" s="7"/>
      <c r="ADF182" s="7"/>
      <c r="ADG182" s="7"/>
      <c r="ADH182" s="7"/>
      <c r="ADI182" s="7"/>
      <c r="ADJ182" s="7"/>
      <c r="ADK182" s="7"/>
      <c r="ADL182" s="7"/>
      <c r="ADM182" s="7"/>
      <c r="ADN182" s="7"/>
      <c r="ADO182" s="7"/>
      <c r="ADP182" s="7"/>
      <c r="ADQ182" s="7"/>
      <c r="ADR182" s="7"/>
      <c r="ADS182" s="7"/>
      <c r="ADT182" s="7"/>
      <c r="ADU182" s="7"/>
      <c r="ADV182" s="7"/>
      <c r="ADW182" s="7"/>
      <c r="ADX182" s="7"/>
      <c r="ADY182" s="7"/>
      <c r="ADZ182" s="7"/>
      <c r="AEA182" s="7"/>
      <c r="AEB182" s="7"/>
      <c r="AEC182" s="7"/>
      <c r="AED182" s="7"/>
      <c r="AEE182" s="7"/>
      <c r="AEF182" s="7"/>
      <c r="AEG182" s="7"/>
      <c r="AEH182" s="7"/>
      <c r="AEI182" s="7"/>
      <c r="AEJ182" s="7"/>
      <c r="AEK182" s="7"/>
      <c r="AEL182" s="7"/>
      <c r="AEM182" s="7"/>
      <c r="AEN182" s="7"/>
      <c r="AEO182" s="7"/>
      <c r="AEP182" s="7"/>
      <c r="AEQ182" s="7"/>
      <c r="AER182" s="7"/>
      <c r="AES182" s="7"/>
      <c r="AET182" s="7"/>
      <c r="AEU182" s="7"/>
      <c r="AEV182" s="7"/>
      <c r="AEW182" s="7"/>
      <c r="AEX182" s="7"/>
      <c r="AEY182" s="7"/>
      <c r="AEZ182" s="7"/>
      <c r="AFA182" s="7"/>
      <c r="AFB182" s="7"/>
      <c r="AFC182" s="7"/>
      <c r="AFD182" s="7"/>
      <c r="AFE182" s="7"/>
      <c r="AFF182" s="7"/>
      <c r="AFG182" s="7"/>
      <c r="AFH182" s="7"/>
      <c r="AFI182" s="7"/>
      <c r="AFJ182" s="7"/>
      <c r="AFK182" s="7"/>
      <c r="AFL182" s="7"/>
      <c r="AFM182" s="7"/>
      <c r="AFN182" s="7"/>
      <c r="AFO182" s="7"/>
      <c r="AFP182" s="7"/>
      <c r="AFQ182" s="7"/>
      <c r="AFR182" s="7"/>
      <c r="AFS182" s="7"/>
      <c r="AFT182" s="7"/>
      <c r="AFU182" s="7"/>
      <c r="AFV182" s="7"/>
      <c r="AFW182" s="7"/>
      <c r="AFX182" s="7"/>
      <c r="AFY182" s="7"/>
      <c r="AFZ182" s="7"/>
      <c r="AGA182" s="7"/>
      <c r="AGB182" s="7"/>
      <c r="AGC182" s="7"/>
      <c r="AGD182" s="7"/>
      <c r="AGE182" s="7"/>
      <c r="AGF182" s="7"/>
      <c r="AGG182" s="7"/>
      <c r="AGH182" s="7"/>
      <c r="AGI182" s="7"/>
      <c r="AGJ182" s="7"/>
      <c r="AGK182" s="7"/>
      <c r="AGL182" s="7"/>
      <c r="AGM182" s="7"/>
      <c r="AGN182" s="7"/>
      <c r="AGO182" s="7"/>
      <c r="AGP182" s="7"/>
      <c r="AGQ182" s="7"/>
      <c r="AGR182" s="7"/>
      <c r="AGS182" s="7"/>
      <c r="AGT182" s="7"/>
      <c r="AGU182" s="7"/>
      <c r="AGV182" s="7"/>
      <c r="AGW182" s="7"/>
      <c r="AGX182" s="7"/>
      <c r="AGY182" s="7"/>
      <c r="AGZ182" s="7"/>
      <c r="AHA182" s="7"/>
      <c r="AHB182" s="7"/>
      <c r="AHC182" s="7"/>
      <c r="AHD182" s="7"/>
      <c r="AHE182" s="7"/>
      <c r="AHF182" s="7"/>
      <c r="AHG182" s="7"/>
      <c r="AHH182" s="7"/>
      <c r="AHI182" s="7"/>
      <c r="AHJ182" s="7"/>
      <c r="AHK182" s="7"/>
      <c r="AHL182" s="7"/>
      <c r="AHM182" s="7"/>
      <c r="AHN182" s="7"/>
      <c r="AHO182" s="7"/>
      <c r="AHP182" s="7"/>
      <c r="AHQ182" s="7"/>
      <c r="AHR182" s="7"/>
      <c r="AHS182" s="7"/>
      <c r="AHT182" s="7"/>
      <c r="AHU182" s="7"/>
      <c r="AHV182" s="7"/>
      <c r="AHW182" s="7"/>
      <c r="AHX182" s="7"/>
      <c r="AHY182" s="7"/>
      <c r="AHZ182" s="7"/>
      <c r="AIA182" s="7"/>
      <c r="AIB182" s="7"/>
      <c r="AIC182" s="7"/>
      <c r="AID182" s="7"/>
      <c r="AIE182" s="7"/>
      <c r="AIF182" s="7"/>
      <c r="AIG182" s="7"/>
      <c r="AIH182" s="7"/>
      <c r="AII182" s="7"/>
      <c r="AIJ182" s="7"/>
      <c r="AIK182" s="7"/>
      <c r="AIL182" s="7"/>
      <c r="AIM182" s="7"/>
      <c r="AIN182" s="7"/>
      <c r="AIO182" s="7"/>
      <c r="AIP182" s="7"/>
      <c r="AIQ182" s="7"/>
      <c r="AIR182" s="7"/>
      <c r="AIS182" s="7"/>
      <c r="AIT182" s="7"/>
      <c r="AIU182" s="7"/>
      <c r="AIV182" s="7"/>
      <c r="AIW182" s="7"/>
      <c r="AIX182" s="7"/>
      <c r="AIY182" s="7"/>
      <c r="AIZ182" s="7"/>
      <c r="AJA182" s="7"/>
      <c r="AJB182" s="7"/>
      <c r="AJC182" s="7"/>
      <c r="AJD182" s="7"/>
      <c r="AJE182" s="7"/>
      <c r="AJF182" s="7"/>
      <c r="AJG182" s="7"/>
      <c r="AJH182" s="7"/>
      <c r="AJI182" s="7"/>
      <c r="AJJ182" s="7"/>
      <c r="AJK182" s="7"/>
      <c r="AJL182" s="7"/>
      <c r="AJM182" s="7"/>
      <c r="AJN182" s="7"/>
      <c r="AJO182" s="7"/>
      <c r="AJP182" s="7"/>
      <c r="AJQ182" s="7"/>
      <c r="AJR182" s="7"/>
      <c r="AJS182" s="7"/>
      <c r="AJT182" s="7"/>
      <c r="AJU182" s="7"/>
      <c r="AJV182" s="7"/>
      <c r="AJW182" s="7"/>
      <c r="AJX182" s="7"/>
      <c r="AJY182" s="7"/>
      <c r="AJZ182" s="7"/>
      <c r="AKA182" s="7"/>
      <c r="AKB182" s="7"/>
      <c r="AKC182" s="7"/>
      <c r="AKD182" s="7"/>
      <c r="AKE182" s="7"/>
      <c r="AKF182" s="7"/>
      <c r="AKG182" s="7"/>
      <c r="AKH182" s="7"/>
      <c r="AKI182" s="7"/>
      <c r="AKJ182" s="7"/>
      <c r="AKK182" s="7"/>
      <c r="AKL182" s="7"/>
      <c r="AKM182" s="7"/>
      <c r="AKN182" s="7"/>
      <c r="AKO182" s="7"/>
      <c r="AKP182" s="7"/>
      <c r="AKQ182" s="7"/>
      <c r="AKR182" s="7"/>
      <c r="AKS182" s="7"/>
      <c r="AKT182" s="7"/>
      <c r="AKU182" s="7"/>
      <c r="AKV182" s="7"/>
      <c r="AKW182" s="7"/>
      <c r="AKX182" s="7"/>
      <c r="AKY182" s="7"/>
      <c r="AKZ182" s="7"/>
      <c r="ALA182" s="7"/>
      <c r="ALB182" s="7"/>
      <c r="ALC182" s="7"/>
      <c r="ALD182" s="7"/>
      <c r="ALE182" s="7"/>
      <c r="ALF182" s="7"/>
      <c r="ALG182" s="7"/>
      <c r="ALH182" s="7"/>
      <c r="ALI182" s="7"/>
      <c r="ALJ182" s="7"/>
      <c r="ALK182" s="7"/>
      <c r="ALL182" s="7"/>
      <c r="ALM182" s="7"/>
      <c r="ALN182" s="7"/>
      <c r="ALO182" s="7"/>
      <c r="ALP182" s="7"/>
      <c r="ALQ182" s="7"/>
      <c r="ALR182" s="7"/>
      <c r="ALS182" s="7"/>
      <c r="ALT182" s="7"/>
      <c r="ALU182" s="7"/>
      <c r="ALV182" s="7"/>
      <c r="ALW182" s="7"/>
      <c r="ALX182" s="7"/>
      <c r="ALY182" s="7"/>
      <c r="ALZ182" s="7"/>
      <c r="AMA182" s="7"/>
      <c r="AMB182" s="7"/>
      <c r="AMC182" s="7"/>
      <c r="AMD182" s="7"/>
    </row>
    <row r="183" spans="1:1018" x14ac:dyDescent="0.25">
      <c r="A183" s="8" t="s">
        <v>118</v>
      </c>
      <c r="B183" s="9" t="s">
        <v>110</v>
      </c>
      <c r="C183" s="10">
        <v>1.6950000000000001</v>
      </c>
      <c r="D183" s="10">
        <v>2.4</v>
      </c>
      <c r="E183" s="9" t="s">
        <v>167</v>
      </c>
      <c r="F183" s="10">
        <f>0.845-0.4</f>
        <v>0.44499999999999995</v>
      </c>
      <c r="G183" s="21" t="s">
        <v>10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  <c r="EP183" s="7"/>
      <c r="EQ183" s="7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  <c r="GK183" s="7"/>
      <c r="GL183" s="7"/>
      <c r="GM183" s="7"/>
      <c r="GN183" s="7"/>
      <c r="GO183" s="7"/>
      <c r="GP183" s="7"/>
      <c r="GQ183" s="7"/>
      <c r="GR183" s="7"/>
      <c r="GS183" s="7"/>
      <c r="GT183" s="7"/>
      <c r="GU183" s="7"/>
      <c r="GV183" s="7"/>
      <c r="GW183" s="7"/>
      <c r="GX183" s="7"/>
      <c r="GY183" s="7"/>
      <c r="GZ183" s="7"/>
      <c r="HA183" s="7"/>
      <c r="HB183" s="7"/>
      <c r="HC183" s="7"/>
      <c r="HD183" s="7"/>
      <c r="HE183" s="7"/>
      <c r="HF183" s="7"/>
      <c r="HG183" s="7"/>
      <c r="HH183" s="7"/>
      <c r="HI183" s="7"/>
      <c r="HJ183" s="7"/>
      <c r="HK183" s="7"/>
      <c r="HL183" s="7"/>
      <c r="HM183" s="7"/>
      <c r="HN183" s="7"/>
      <c r="HO183" s="7"/>
      <c r="HP183" s="7"/>
      <c r="HQ183" s="7"/>
      <c r="HR183" s="7"/>
      <c r="HS183" s="7"/>
      <c r="HT183" s="7"/>
      <c r="HU183" s="7"/>
      <c r="HV183" s="7"/>
      <c r="HW183" s="7"/>
      <c r="HX183" s="7"/>
      <c r="HY183" s="7"/>
      <c r="HZ183" s="7"/>
      <c r="IA183" s="7"/>
      <c r="IB183" s="7"/>
      <c r="IC183" s="7"/>
      <c r="ID183" s="7"/>
      <c r="IE183" s="7"/>
      <c r="IF183" s="7"/>
      <c r="IG183" s="7"/>
      <c r="IH183" s="7"/>
      <c r="II183" s="7"/>
      <c r="IJ183" s="7"/>
      <c r="IK183" s="7"/>
      <c r="IL183" s="7"/>
      <c r="IM183" s="7"/>
      <c r="IN183" s="7"/>
      <c r="IO183" s="7"/>
      <c r="IP183" s="7"/>
      <c r="IQ183" s="7"/>
      <c r="IR183" s="7"/>
      <c r="IS183" s="7"/>
      <c r="IT183" s="7"/>
      <c r="IU183" s="7"/>
      <c r="IV183" s="7"/>
      <c r="IW183" s="7"/>
      <c r="IX183" s="7"/>
      <c r="IY183" s="7"/>
      <c r="IZ183" s="7"/>
      <c r="JA183" s="7"/>
      <c r="JB183" s="7"/>
      <c r="JC183" s="7"/>
      <c r="JD183" s="7"/>
      <c r="JE183" s="7"/>
      <c r="JF183" s="7"/>
      <c r="JG183" s="7"/>
      <c r="JH183" s="7"/>
      <c r="JI183" s="7"/>
      <c r="JJ183" s="7"/>
      <c r="JK183" s="7"/>
      <c r="JL183" s="7"/>
      <c r="JM183" s="7"/>
      <c r="JN183" s="7"/>
      <c r="JO183" s="7"/>
      <c r="JP183" s="7"/>
      <c r="JQ183" s="7"/>
      <c r="JR183" s="7"/>
      <c r="JS183" s="7"/>
      <c r="JT183" s="7"/>
      <c r="JU183" s="7"/>
      <c r="JV183" s="7"/>
      <c r="JW183" s="7"/>
      <c r="JX183" s="7"/>
      <c r="JY183" s="7"/>
      <c r="JZ183" s="7"/>
      <c r="KA183" s="7"/>
      <c r="KB183" s="7"/>
      <c r="KC183" s="7"/>
      <c r="KD183" s="7"/>
      <c r="KE183" s="7"/>
      <c r="KF183" s="7"/>
      <c r="KG183" s="7"/>
      <c r="KH183" s="7"/>
      <c r="KI183" s="7"/>
      <c r="KJ183" s="7"/>
      <c r="KK183" s="7"/>
      <c r="KL183" s="7"/>
      <c r="KM183" s="7"/>
      <c r="KN183" s="7"/>
      <c r="KO183" s="7"/>
      <c r="KP183" s="7"/>
      <c r="KQ183" s="7"/>
      <c r="KR183" s="7"/>
      <c r="KS183" s="7"/>
      <c r="KT183" s="7"/>
      <c r="KU183" s="7"/>
      <c r="KV183" s="7"/>
      <c r="KW183" s="7"/>
      <c r="KX183" s="7"/>
      <c r="KY183" s="7"/>
      <c r="KZ183" s="7"/>
      <c r="LA183" s="7"/>
      <c r="LB183" s="7"/>
      <c r="LC183" s="7"/>
      <c r="LD183" s="7"/>
      <c r="LE183" s="7"/>
      <c r="LF183" s="7"/>
      <c r="LG183" s="7"/>
      <c r="LH183" s="7"/>
      <c r="LI183" s="7"/>
      <c r="LJ183" s="7"/>
      <c r="LK183" s="7"/>
      <c r="LL183" s="7"/>
      <c r="LM183" s="7"/>
      <c r="LN183" s="7"/>
      <c r="LO183" s="7"/>
      <c r="LP183" s="7"/>
      <c r="LQ183" s="7"/>
      <c r="LR183" s="7"/>
      <c r="LS183" s="7"/>
      <c r="LT183" s="7"/>
      <c r="LU183" s="7"/>
      <c r="LV183" s="7"/>
      <c r="LW183" s="7"/>
      <c r="LX183" s="7"/>
      <c r="LY183" s="7"/>
      <c r="LZ183" s="7"/>
      <c r="MA183" s="7"/>
      <c r="MB183" s="7"/>
      <c r="MC183" s="7"/>
      <c r="MD183" s="7"/>
      <c r="ME183" s="7"/>
      <c r="MF183" s="7"/>
      <c r="MG183" s="7"/>
      <c r="MH183" s="7"/>
      <c r="MI183" s="7"/>
      <c r="MJ183" s="7"/>
      <c r="MK183" s="7"/>
      <c r="ML183" s="7"/>
      <c r="MM183" s="7"/>
      <c r="MN183" s="7"/>
      <c r="MO183" s="7"/>
      <c r="MP183" s="7"/>
      <c r="MQ183" s="7"/>
      <c r="MR183" s="7"/>
      <c r="MS183" s="7"/>
      <c r="MT183" s="7"/>
      <c r="MU183" s="7"/>
      <c r="MV183" s="7"/>
      <c r="MW183" s="7"/>
      <c r="MX183" s="7"/>
      <c r="MY183" s="7"/>
      <c r="MZ183" s="7"/>
      <c r="NA183" s="7"/>
      <c r="NB183" s="7"/>
      <c r="NC183" s="7"/>
      <c r="ND183" s="7"/>
      <c r="NE183" s="7"/>
      <c r="NF183" s="7"/>
      <c r="NG183" s="7"/>
      <c r="NH183" s="7"/>
      <c r="NI183" s="7"/>
      <c r="NJ183" s="7"/>
      <c r="NK183" s="7"/>
      <c r="NL183" s="7"/>
      <c r="NM183" s="7"/>
      <c r="NN183" s="7"/>
      <c r="NO183" s="7"/>
      <c r="NP183" s="7"/>
      <c r="NQ183" s="7"/>
      <c r="NR183" s="7"/>
      <c r="NS183" s="7"/>
      <c r="NT183" s="7"/>
      <c r="NU183" s="7"/>
      <c r="NV183" s="7"/>
      <c r="NW183" s="7"/>
      <c r="NX183" s="7"/>
      <c r="NY183" s="7"/>
      <c r="NZ183" s="7"/>
      <c r="OA183" s="7"/>
      <c r="OB183" s="7"/>
      <c r="OC183" s="7"/>
      <c r="OD183" s="7"/>
      <c r="OE183" s="7"/>
      <c r="OF183" s="7"/>
      <c r="OG183" s="7"/>
      <c r="OH183" s="7"/>
      <c r="OI183" s="7"/>
      <c r="OJ183" s="7"/>
      <c r="OK183" s="7"/>
      <c r="OL183" s="7"/>
      <c r="OM183" s="7"/>
      <c r="ON183" s="7"/>
      <c r="OO183" s="7"/>
      <c r="OP183" s="7"/>
      <c r="OQ183" s="7"/>
      <c r="OR183" s="7"/>
      <c r="OS183" s="7"/>
      <c r="OT183" s="7"/>
      <c r="OU183" s="7"/>
      <c r="OV183" s="7"/>
      <c r="OW183" s="7"/>
      <c r="OX183" s="7"/>
      <c r="OY183" s="7"/>
      <c r="OZ183" s="7"/>
      <c r="PA183" s="7"/>
      <c r="PB183" s="7"/>
      <c r="PC183" s="7"/>
      <c r="PD183" s="7"/>
      <c r="PE183" s="7"/>
      <c r="PF183" s="7"/>
      <c r="PG183" s="7"/>
      <c r="PH183" s="7"/>
      <c r="PI183" s="7"/>
      <c r="PJ183" s="7"/>
      <c r="PK183" s="7"/>
      <c r="PL183" s="7"/>
      <c r="PM183" s="7"/>
      <c r="PN183" s="7"/>
      <c r="PO183" s="7"/>
      <c r="PP183" s="7"/>
      <c r="PQ183" s="7"/>
      <c r="PR183" s="7"/>
      <c r="PS183" s="7"/>
      <c r="PT183" s="7"/>
      <c r="PU183" s="7"/>
      <c r="PV183" s="7"/>
      <c r="PW183" s="7"/>
      <c r="PX183" s="7"/>
      <c r="PY183" s="7"/>
      <c r="PZ183" s="7"/>
      <c r="QA183" s="7"/>
      <c r="QB183" s="7"/>
      <c r="QC183" s="7"/>
      <c r="QD183" s="7"/>
      <c r="QE183" s="7"/>
      <c r="QF183" s="7"/>
      <c r="QG183" s="7"/>
      <c r="QH183" s="7"/>
      <c r="QI183" s="7"/>
      <c r="QJ183" s="7"/>
      <c r="QK183" s="7"/>
      <c r="QL183" s="7"/>
      <c r="QM183" s="7"/>
      <c r="QN183" s="7"/>
      <c r="QO183" s="7"/>
      <c r="QP183" s="7"/>
      <c r="QQ183" s="7"/>
      <c r="QR183" s="7"/>
      <c r="QS183" s="7"/>
      <c r="QT183" s="7"/>
      <c r="QU183" s="7"/>
      <c r="QV183" s="7"/>
      <c r="QW183" s="7"/>
      <c r="QX183" s="7"/>
      <c r="QY183" s="7"/>
      <c r="QZ183" s="7"/>
      <c r="RA183" s="7"/>
      <c r="RB183" s="7"/>
      <c r="RC183" s="7"/>
      <c r="RD183" s="7"/>
      <c r="RE183" s="7"/>
      <c r="RF183" s="7"/>
      <c r="RG183" s="7"/>
      <c r="RH183" s="7"/>
      <c r="RI183" s="7"/>
      <c r="RJ183" s="7"/>
      <c r="RK183" s="7"/>
      <c r="RL183" s="7"/>
      <c r="RM183" s="7"/>
      <c r="RN183" s="7"/>
      <c r="RO183" s="7"/>
      <c r="RP183" s="7"/>
      <c r="RQ183" s="7"/>
      <c r="RR183" s="7"/>
      <c r="RS183" s="7"/>
      <c r="RT183" s="7"/>
      <c r="RU183" s="7"/>
      <c r="RV183" s="7"/>
      <c r="RW183" s="7"/>
      <c r="RX183" s="7"/>
      <c r="RY183" s="7"/>
      <c r="RZ183" s="7"/>
      <c r="SA183" s="7"/>
      <c r="SB183" s="7"/>
      <c r="SC183" s="7"/>
      <c r="SD183" s="7"/>
      <c r="SE183" s="7"/>
      <c r="SF183" s="7"/>
      <c r="SG183" s="7"/>
      <c r="SH183" s="7"/>
      <c r="SI183" s="7"/>
      <c r="SJ183" s="7"/>
      <c r="SK183" s="7"/>
      <c r="SL183" s="7"/>
      <c r="SM183" s="7"/>
      <c r="SN183" s="7"/>
      <c r="SO183" s="7"/>
      <c r="SP183" s="7"/>
      <c r="SQ183" s="7"/>
      <c r="SR183" s="7"/>
      <c r="SS183" s="7"/>
      <c r="ST183" s="7"/>
      <c r="SU183" s="7"/>
      <c r="SV183" s="7"/>
      <c r="SW183" s="7"/>
      <c r="SX183" s="7"/>
      <c r="SY183" s="7"/>
      <c r="SZ183" s="7"/>
      <c r="TA183" s="7"/>
      <c r="TB183" s="7"/>
      <c r="TC183" s="7"/>
      <c r="TD183" s="7"/>
      <c r="TE183" s="7"/>
      <c r="TF183" s="7"/>
      <c r="TG183" s="7"/>
      <c r="TH183" s="7"/>
      <c r="TI183" s="7"/>
      <c r="TJ183" s="7"/>
      <c r="TK183" s="7"/>
      <c r="TL183" s="7"/>
      <c r="TM183" s="7"/>
      <c r="TN183" s="7"/>
      <c r="TO183" s="7"/>
      <c r="TP183" s="7"/>
      <c r="TQ183" s="7"/>
      <c r="TR183" s="7"/>
      <c r="TS183" s="7"/>
      <c r="TT183" s="7"/>
      <c r="TU183" s="7"/>
      <c r="TV183" s="7"/>
      <c r="TW183" s="7"/>
      <c r="TX183" s="7"/>
      <c r="TY183" s="7"/>
      <c r="TZ183" s="7"/>
      <c r="UA183" s="7"/>
      <c r="UB183" s="7"/>
      <c r="UC183" s="7"/>
      <c r="UD183" s="7"/>
      <c r="UE183" s="7"/>
      <c r="UF183" s="7"/>
      <c r="UG183" s="7"/>
      <c r="UH183" s="7"/>
      <c r="UI183" s="7"/>
      <c r="UJ183" s="7"/>
      <c r="UK183" s="7"/>
      <c r="UL183" s="7"/>
      <c r="UM183" s="7"/>
      <c r="UN183" s="7"/>
      <c r="UO183" s="7"/>
      <c r="UP183" s="7"/>
      <c r="UQ183" s="7"/>
      <c r="UR183" s="7"/>
      <c r="US183" s="7"/>
      <c r="UT183" s="7"/>
      <c r="UU183" s="7"/>
      <c r="UV183" s="7"/>
      <c r="UW183" s="7"/>
      <c r="UX183" s="7"/>
      <c r="UY183" s="7"/>
      <c r="UZ183" s="7"/>
      <c r="VA183" s="7"/>
      <c r="VB183" s="7"/>
      <c r="VC183" s="7"/>
      <c r="VD183" s="7"/>
      <c r="VE183" s="7"/>
      <c r="VF183" s="7"/>
      <c r="VG183" s="7"/>
      <c r="VH183" s="7"/>
      <c r="VI183" s="7"/>
      <c r="VJ183" s="7"/>
      <c r="VK183" s="7"/>
      <c r="VL183" s="7"/>
      <c r="VM183" s="7"/>
      <c r="VN183" s="7"/>
      <c r="VO183" s="7"/>
      <c r="VP183" s="7"/>
      <c r="VQ183" s="7"/>
      <c r="VR183" s="7"/>
      <c r="VS183" s="7"/>
      <c r="VT183" s="7"/>
      <c r="VU183" s="7"/>
      <c r="VV183" s="7"/>
      <c r="VW183" s="7"/>
      <c r="VX183" s="7"/>
      <c r="VY183" s="7"/>
      <c r="VZ183" s="7"/>
      <c r="WA183" s="7"/>
      <c r="WB183" s="7"/>
      <c r="WC183" s="7"/>
      <c r="WD183" s="7"/>
      <c r="WE183" s="7"/>
      <c r="WF183" s="7"/>
      <c r="WG183" s="7"/>
      <c r="WH183" s="7"/>
      <c r="WI183" s="7"/>
      <c r="WJ183" s="7"/>
      <c r="WK183" s="7"/>
      <c r="WL183" s="7"/>
      <c r="WM183" s="7"/>
      <c r="WN183" s="7"/>
      <c r="WO183" s="7"/>
      <c r="WP183" s="7"/>
      <c r="WQ183" s="7"/>
      <c r="WR183" s="7"/>
      <c r="WS183" s="7"/>
      <c r="WT183" s="7"/>
      <c r="WU183" s="7"/>
      <c r="WV183" s="7"/>
      <c r="WW183" s="7"/>
      <c r="WX183" s="7"/>
      <c r="WY183" s="7"/>
      <c r="WZ183" s="7"/>
      <c r="XA183" s="7"/>
      <c r="XB183" s="7"/>
      <c r="XC183" s="7"/>
      <c r="XD183" s="7"/>
      <c r="XE183" s="7"/>
      <c r="XF183" s="7"/>
      <c r="XG183" s="7"/>
      <c r="XH183" s="7"/>
      <c r="XI183" s="7"/>
      <c r="XJ183" s="7"/>
      <c r="XK183" s="7"/>
      <c r="XL183" s="7"/>
      <c r="XM183" s="7"/>
      <c r="XN183" s="7"/>
      <c r="XO183" s="7"/>
      <c r="XP183" s="7"/>
      <c r="XQ183" s="7"/>
      <c r="XR183" s="7"/>
      <c r="XS183" s="7"/>
      <c r="XT183" s="7"/>
      <c r="XU183" s="7"/>
      <c r="XV183" s="7"/>
      <c r="XW183" s="7"/>
      <c r="XX183" s="7"/>
      <c r="XY183" s="7"/>
      <c r="XZ183" s="7"/>
      <c r="YA183" s="7"/>
      <c r="YB183" s="7"/>
      <c r="YC183" s="7"/>
      <c r="YD183" s="7"/>
      <c r="YE183" s="7"/>
      <c r="YF183" s="7"/>
      <c r="YG183" s="7"/>
      <c r="YH183" s="7"/>
      <c r="YI183" s="7"/>
      <c r="YJ183" s="7"/>
      <c r="YK183" s="7"/>
      <c r="YL183" s="7"/>
      <c r="YM183" s="7"/>
      <c r="YN183" s="7"/>
      <c r="YO183" s="7"/>
      <c r="YP183" s="7"/>
      <c r="YQ183" s="7"/>
      <c r="YR183" s="7"/>
      <c r="YS183" s="7"/>
      <c r="YT183" s="7"/>
      <c r="YU183" s="7"/>
      <c r="YV183" s="7"/>
      <c r="YW183" s="7"/>
      <c r="YX183" s="7"/>
      <c r="YY183" s="7"/>
      <c r="YZ183" s="7"/>
      <c r="ZA183" s="7"/>
      <c r="ZB183" s="7"/>
      <c r="ZC183" s="7"/>
      <c r="ZD183" s="7"/>
      <c r="ZE183" s="7"/>
      <c r="ZF183" s="7"/>
      <c r="ZG183" s="7"/>
      <c r="ZH183" s="7"/>
      <c r="ZI183" s="7"/>
      <c r="ZJ183" s="7"/>
      <c r="ZK183" s="7"/>
      <c r="ZL183" s="7"/>
      <c r="ZM183" s="7"/>
      <c r="ZN183" s="7"/>
      <c r="ZO183" s="7"/>
      <c r="ZP183" s="7"/>
      <c r="ZQ183" s="7"/>
      <c r="ZR183" s="7"/>
      <c r="ZS183" s="7"/>
      <c r="ZT183" s="7"/>
      <c r="ZU183" s="7"/>
      <c r="ZV183" s="7"/>
      <c r="ZW183" s="7"/>
      <c r="ZX183" s="7"/>
      <c r="ZY183" s="7"/>
      <c r="ZZ183" s="7"/>
      <c r="AAA183" s="7"/>
      <c r="AAB183" s="7"/>
      <c r="AAC183" s="7"/>
      <c r="AAD183" s="7"/>
      <c r="AAE183" s="7"/>
      <c r="AAF183" s="7"/>
      <c r="AAG183" s="7"/>
      <c r="AAH183" s="7"/>
      <c r="AAI183" s="7"/>
      <c r="AAJ183" s="7"/>
      <c r="AAK183" s="7"/>
      <c r="AAL183" s="7"/>
      <c r="AAM183" s="7"/>
      <c r="AAN183" s="7"/>
      <c r="AAO183" s="7"/>
      <c r="AAP183" s="7"/>
      <c r="AAQ183" s="7"/>
      <c r="AAR183" s="7"/>
      <c r="AAS183" s="7"/>
      <c r="AAT183" s="7"/>
      <c r="AAU183" s="7"/>
      <c r="AAV183" s="7"/>
      <c r="AAW183" s="7"/>
      <c r="AAX183" s="7"/>
      <c r="AAY183" s="7"/>
      <c r="AAZ183" s="7"/>
      <c r="ABA183" s="7"/>
      <c r="ABB183" s="7"/>
      <c r="ABC183" s="7"/>
      <c r="ABD183" s="7"/>
      <c r="ABE183" s="7"/>
      <c r="ABF183" s="7"/>
      <c r="ABG183" s="7"/>
      <c r="ABH183" s="7"/>
      <c r="ABI183" s="7"/>
      <c r="ABJ183" s="7"/>
      <c r="ABK183" s="7"/>
      <c r="ABL183" s="7"/>
      <c r="ABM183" s="7"/>
      <c r="ABN183" s="7"/>
      <c r="ABO183" s="7"/>
      <c r="ABP183" s="7"/>
      <c r="ABQ183" s="7"/>
      <c r="ABR183" s="7"/>
      <c r="ABS183" s="7"/>
      <c r="ABT183" s="7"/>
      <c r="ABU183" s="7"/>
      <c r="ABV183" s="7"/>
      <c r="ABW183" s="7"/>
      <c r="ABX183" s="7"/>
      <c r="ABY183" s="7"/>
      <c r="ABZ183" s="7"/>
      <c r="ACA183" s="7"/>
      <c r="ACB183" s="7"/>
      <c r="ACC183" s="7"/>
      <c r="ACD183" s="7"/>
      <c r="ACE183" s="7"/>
      <c r="ACF183" s="7"/>
      <c r="ACG183" s="7"/>
      <c r="ACH183" s="7"/>
      <c r="ACI183" s="7"/>
      <c r="ACJ183" s="7"/>
      <c r="ACK183" s="7"/>
      <c r="ACL183" s="7"/>
      <c r="ACM183" s="7"/>
      <c r="ACN183" s="7"/>
      <c r="ACO183" s="7"/>
      <c r="ACP183" s="7"/>
      <c r="ACQ183" s="7"/>
      <c r="ACR183" s="7"/>
      <c r="ACS183" s="7"/>
      <c r="ACT183" s="7"/>
      <c r="ACU183" s="7"/>
      <c r="ACV183" s="7"/>
      <c r="ACW183" s="7"/>
      <c r="ACX183" s="7"/>
      <c r="ACY183" s="7"/>
      <c r="ACZ183" s="7"/>
      <c r="ADA183" s="7"/>
      <c r="ADB183" s="7"/>
      <c r="ADC183" s="7"/>
      <c r="ADD183" s="7"/>
      <c r="ADE183" s="7"/>
      <c r="ADF183" s="7"/>
      <c r="ADG183" s="7"/>
      <c r="ADH183" s="7"/>
      <c r="ADI183" s="7"/>
      <c r="ADJ183" s="7"/>
      <c r="ADK183" s="7"/>
      <c r="ADL183" s="7"/>
      <c r="ADM183" s="7"/>
      <c r="ADN183" s="7"/>
      <c r="ADO183" s="7"/>
      <c r="ADP183" s="7"/>
      <c r="ADQ183" s="7"/>
      <c r="ADR183" s="7"/>
      <c r="ADS183" s="7"/>
      <c r="ADT183" s="7"/>
      <c r="ADU183" s="7"/>
      <c r="ADV183" s="7"/>
      <c r="ADW183" s="7"/>
      <c r="ADX183" s="7"/>
      <c r="ADY183" s="7"/>
      <c r="ADZ183" s="7"/>
      <c r="AEA183" s="7"/>
      <c r="AEB183" s="7"/>
      <c r="AEC183" s="7"/>
      <c r="AED183" s="7"/>
      <c r="AEE183" s="7"/>
      <c r="AEF183" s="7"/>
      <c r="AEG183" s="7"/>
      <c r="AEH183" s="7"/>
      <c r="AEI183" s="7"/>
      <c r="AEJ183" s="7"/>
      <c r="AEK183" s="7"/>
      <c r="AEL183" s="7"/>
      <c r="AEM183" s="7"/>
      <c r="AEN183" s="7"/>
      <c r="AEO183" s="7"/>
      <c r="AEP183" s="7"/>
      <c r="AEQ183" s="7"/>
      <c r="AER183" s="7"/>
      <c r="AES183" s="7"/>
      <c r="AET183" s="7"/>
      <c r="AEU183" s="7"/>
      <c r="AEV183" s="7"/>
      <c r="AEW183" s="7"/>
      <c r="AEX183" s="7"/>
      <c r="AEY183" s="7"/>
      <c r="AEZ183" s="7"/>
      <c r="AFA183" s="7"/>
      <c r="AFB183" s="7"/>
      <c r="AFC183" s="7"/>
      <c r="AFD183" s="7"/>
      <c r="AFE183" s="7"/>
      <c r="AFF183" s="7"/>
      <c r="AFG183" s="7"/>
      <c r="AFH183" s="7"/>
      <c r="AFI183" s="7"/>
      <c r="AFJ183" s="7"/>
      <c r="AFK183" s="7"/>
      <c r="AFL183" s="7"/>
      <c r="AFM183" s="7"/>
      <c r="AFN183" s="7"/>
      <c r="AFO183" s="7"/>
      <c r="AFP183" s="7"/>
      <c r="AFQ183" s="7"/>
      <c r="AFR183" s="7"/>
      <c r="AFS183" s="7"/>
      <c r="AFT183" s="7"/>
      <c r="AFU183" s="7"/>
      <c r="AFV183" s="7"/>
      <c r="AFW183" s="7"/>
      <c r="AFX183" s="7"/>
      <c r="AFY183" s="7"/>
      <c r="AFZ183" s="7"/>
      <c r="AGA183" s="7"/>
      <c r="AGB183" s="7"/>
      <c r="AGC183" s="7"/>
      <c r="AGD183" s="7"/>
      <c r="AGE183" s="7"/>
      <c r="AGF183" s="7"/>
      <c r="AGG183" s="7"/>
      <c r="AGH183" s="7"/>
      <c r="AGI183" s="7"/>
      <c r="AGJ183" s="7"/>
      <c r="AGK183" s="7"/>
      <c r="AGL183" s="7"/>
      <c r="AGM183" s="7"/>
      <c r="AGN183" s="7"/>
      <c r="AGO183" s="7"/>
      <c r="AGP183" s="7"/>
      <c r="AGQ183" s="7"/>
      <c r="AGR183" s="7"/>
      <c r="AGS183" s="7"/>
      <c r="AGT183" s="7"/>
      <c r="AGU183" s="7"/>
      <c r="AGV183" s="7"/>
      <c r="AGW183" s="7"/>
      <c r="AGX183" s="7"/>
      <c r="AGY183" s="7"/>
      <c r="AGZ183" s="7"/>
      <c r="AHA183" s="7"/>
      <c r="AHB183" s="7"/>
      <c r="AHC183" s="7"/>
      <c r="AHD183" s="7"/>
      <c r="AHE183" s="7"/>
      <c r="AHF183" s="7"/>
      <c r="AHG183" s="7"/>
      <c r="AHH183" s="7"/>
      <c r="AHI183" s="7"/>
      <c r="AHJ183" s="7"/>
      <c r="AHK183" s="7"/>
      <c r="AHL183" s="7"/>
      <c r="AHM183" s="7"/>
      <c r="AHN183" s="7"/>
      <c r="AHO183" s="7"/>
      <c r="AHP183" s="7"/>
      <c r="AHQ183" s="7"/>
      <c r="AHR183" s="7"/>
      <c r="AHS183" s="7"/>
      <c r="AHT183" s="7"/>
      <c r="AHU183" s="7"/>
      <c r="AHV183" s="7"/>
      <c r="AHW183" s="7"/>
      <c r="AHX183" s="7"/>
      <c r="AHY183" s="7"/>
      <c r="AHZ183" s="7"/>
      <c r="AIA183" s="7"/>
      <c r="AIB183" s="7"/>
      <c r="AIC183" s="7"/>
      <c r="AID183" s="7"/>
      <c r="AIE183" s="7"/>
      <c r="AIF183" s="7"/>
      <c r="AIG183" s="7"/>
      <c r="AIH183" s="7"/>
      <c r="AII183" s="7"/>
      <c r="AIJ183" s="7"/>
      <c r="AIK183" s="7"/>
      <c r="AIL183" s="7"/>
      <c r="AIM183" s="7"/>
      <c r="AIN183" s="7"/>
      <c r="AIO183" s="7"/>
      <c r="AIP183" s="7"/>
      <c r="AIQ183" s="7"/>
      <c r="AIR183" s="7"/>
      <c r="AIS183" s="7"/>
      <c r="AIT183" s="7"/>
      <c r="AIU183" s="7"/>
      <c r="AIV183" s="7"/>
      <c r="AIW183" s="7"/>
      <c r="AIX183" s="7"/>
      <c r="AIY183" s="7"/>
      <c r="AIZ183" s="7"/>
      <c r="AJA183" s="7"/>
      <c r="AJB183" s="7"/>
      <c r="AJC183" s="7"/>
      <c r="AJD183" s="7"/>
      <c r="AJE183" s="7"/>
      <c r="AJF183" s="7"/>
      <c r="AJG183" s="7"/>
      <c r="AJH183" s="7"/>
      <c r="AJI183" s="7"/>
      <c r="AJJ183" s="7"/>
      <c r="AJK183" s="7"/>
      <c r="AJL183" s="7"/>
      <c r="AJM183" s="7"/>
      <c r="AJN183" s="7"/>
      <c r="AJO183" s="7"/>
      <c r="AJP183" s="7"/>
      <c r="AJQ183" s="7"/>
      <c r="AJR183" s="7"/>
      <c r="AJS183" s="7"/>
      <c r="AJT183" s="7"/>
      <c r="AJU183" s="7"/>
      <c r="AJV183" s="7"/>
      <c r="AJW183" s="7"/>
      <c r="AJX183" s="7"/>
      <c r="AJY183" s="7"/>
      <c r="AJZ183" s="7"/>
      <c r="AKA183" s="7"/>
      <c r="AKB183" s="7"/>
      <c r="AKC183" s="7"/>
      <c r="AKD183" s="7"/>
      <c r="AKE183" s="7"/>
      <c r="AKF183" s="7"/>
      <c r="AKG183" s="7"/>
      <c r="AKH183" s="7"/>
      <c r="AKI183" s="7"/>
      <c r="AKJ183" s="7"/>
      <c r="AKK183" s="7"/>
      <c r="AKL183" s="7"/>
      <c r="AKM183" s="7"/>
      <c r="AKN183" s="7"/>
      <c r="AKO183" s="7"/>
      <c r="AKP183" s="7"/>
      <c r="AKQ183" s="7"/>
      <c r="AKR183" s="7"/>
      <c r="AKS183" s="7"/>
      <c r="AKT183" s="7"/>
      <c r="AKU183" s="7"/>
      <c r="AKV183" s="7"/>
      <c r="AKW183" s="7"/>
      <c r="AKX183" s="7"/>
      <c r="AKY183" s="7"/>
      <c r="AKZ183" s="7"/>
      <c r="ALA183" s="7"/>
      <c r="ALB183" s="7"/>
      <c r="ALC183" s="7"/>
      <c r="ALD183" s="7"/>
      <c r="ALE183" s="7"/>
      <c r="ALF183" s="7"/>
      <c r="ALG183" s="7"/>
      <c r="ALH183" s="7"/>
      <c r="ALI183" s="7"/>
      <c r="ALJ183" s="7"/>
      <c r="ALK183" s="7"/>
      <c r="ALL183" s="7"/>
      <c r="ALM183" s="7"/>
      <c r="ALN183" s="7"/>
      <c r="ALO183" s="7"/>
      <c r="ALP183" s="7"/>
      <c r="ALQ183" s="7"/>
      <c r="ALR183" s="7"/>
      <c r="ALS183" s="7"/>
      <c r="ALT183" s="7"/>
      <c r="ALU183" s="7"/>
      <c r="ALV183" s="7"/>
      <c r="ALW183" s="7"/>
      <c r="ALX183" s="7"/>
      <c r="ALY183" s="7"/>
      <c r="ALZ183" s="7"/>
      <c r="AMA183" s="7"/>
      <c r="AMB183" s="7"/>
      <c r="AMC183" s="7"/>
      <c r="AMD183" s="7"/>
    </row>
    <row r="184" spans="1:1018" x14ac:dyDescent="0.25">
      <c r="A184" s="8" t="s">
        <v>118</v>
      </c>
      <c r="B184" s="9" t="s">
        <v>110</v>
      </c>
      <c r="C184" s="10">
        <v>1.5620000000000001</v>
      </c>
      <c r="D184" s="10">
        <v>2.242</v>
      </c>
      <c r="E184" s="9" t="s">
        <v>168</v>
      </c>
      <c r="F184" s="10">
        <f>0.755-0.357</f>
        <v>0.39800000000000002</v>
      </c>
      <c r="G184" s="21" t="s">
        <v>10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  <c r="GK184" s="7"/>
      <c r="GL184" s="7"/>
      <c r="GM184" s="7"/>
      <c r="GN184" s="7"/>
      <c r="GO184" s="7"/>
      <c r="GP184" s="7"/>
      <c r="GQ184" s="7"/>
      <c r="GR184" s="7"/>
      <c r="GS184" s="7"/>
      <c r="GT184" s="7"/>
      <c r="GU184" s="7"/>
      <c r="GV184" s="7"/>
      <c r="GW184" s="7"/>
      <c r="GX184" s="7"/>
      <c r="GY184" s="7"/>
      <c r="GZ184" s="7"/>
      <c r="HA184" s="7"/>
      <c r="HB184" s="7"/>
      <c r="HC184" s="7"/>
      <c r="HD184" s="7"/>
      <c r="HE184" s="7"/>
      <c r="HF184" s="7"/>
      <c r="HG184" s="7"/>
      <c r="HH184" s="7"/>
      <c r="HI184" s="7"/>
      <c r="HJ184" s="7"/>
      <c r="HK184" s="7"/>
      <c r="HL184" s="7"/>
      <c r="HM184" s="7"/>
      <c r="HN184" s="7"/>
      <c r="HO184" s="7"/>
      <c r="HP184" s="7"/>
      <c r="HQ184" s="7"/>
      <c r="HR184" s="7"/>
      <c r="HS184" s="7"/>
      <c r="HT184" s="7"/>
      <c r="HU184" s="7"/>
      <c r="HV184" s="7"/>
      <c r="HW184" s="7"/>
      <c r="HX184" s="7"/>
      <c r="HY184" s="7"/>
      <c r="HZ184" s="7"/>
      <c r="IA184" s="7"/>
      <c r="IB184" s="7"/>
      <c r="IC184" s="7"/>
      <c r="ID184" s="7"/>
      <c r="IE184" s="7"/>
      <c r="IF184" s="7"/>
      <c r="IG184" s="7"/>
      <c r="IH184" s="7"/>
      <c r="II184" s="7"/>
      <c r="IJ184" s="7"/>
      <c r="IK184" s="7"/>
      <c r="IL184" s="7"/>
      <c r="IM184" s="7"/>
      <c r="IN184" s="7"/>
      <c r="IO184" s="7"/>
      <c r="IP184" s="7"/>
      <c r="IQ184" s="7"/>
      <c r="IR184" s="7"/>
      <c r="IS184" s="7"/>
      <c r="IT184" s="7"/>
      <c r="IU184" s="7"/>
      <c r="IV184" s="7"/>
      <c r="IW184" s="7"/>
      <c r="IX184" s="7"/>
      <c r="IY184" s="7"/>
      <c r="IZ184" s="7"/>
      <c r="JA184" s="7"/>
      <c r="JB184" s="7"/>
      <c r="JC184" s="7"/>
      <c r="JD184" s="7"/>
      <c r="JE184" s="7"/>
      <c r="JF184" s="7"/>
      <c r="JG184" s="7"/>
      <c r="JH184" s="7"/>
      <c r="JI184" s="7"/>
      <c r="JJ184" s="7"/>
      <c r="JK184" s="7"/>
      <c r="JL184" s="7"/>
      <c r="JM184" s="7"/>
      <c r="JN184" s="7"/>
      <c r="JO184" s="7"/>
      <c r="JP184" s="7"/>
      <c r="JQ184" s="7"/>
      <c r="JR184" s="7"/>
      <c r="JS184" s="7"/>
      <c r="JT184" s="7"/>
      <c r="JU184" s="7"/>
      <c r="JV184" s="7"/>
      <c r="JW184" s="7"/>
      <c r="JX184" s="7"/>
      <c r="JY184" s="7"/>
      <c r="JZ184" s="7"/>
      <c r="KA184" s="7"/>
      <c r="KB184" s="7"/>
      <c r="KC184" s="7"/>
      <c r="KD184" s="7"/>
      <c r="KE184" s="7"/>
      <c r="KF184" s="7"/>
      <c r="KG184" s="7"/>
      <c r="KH184" s="7"/>
      <c r="KI184" s="7"/>
      <c r="KJ184" s="7"/>
      <c r="KK184" s="7"/>
      <c r="KL184" s="7"/>
      <c r="KM184" s="7"/>
      <c r="KN184" s="7"/>
      <c r="KO184" s="7"/>
      <c r="KP184" s="7"/>
      <c r="KQ184" s="7"/>
      <c r="KR184" s="7"/>
      <c r="KS184" s="7"/>
      <c r="KT184" s="7"/>
      <c r="KU184" s="7"/>
      <c r="KV184" s="7"/>
      <c r="KW184" s="7"/>
      <c r="KX184" s="7"/>
      <c r="KY184" s="7"/>
      <c r="KZ184" s="7"/>
      <c r="LA184" s="7"/>
      <c r="LB184" s="7"/>
      <c r="LC184" s="7"/>
      <c r="LD184" s="7"/>
      <c r="LE184" s="7"/>
      <c r="LF184" s="7"/>
      <c r="LG184" s="7"/>
      <c r="LH184" s="7"/>
      <c r="LI184" s="7"/>
      <c r="LJ184" s="7"/>
      <c r="LK184" s="7"/>
      <c r="LL184" s="7"/>
      <c r="LM184" s="7"/>
      <c r="LN184" s="7"/>
      <c r="LO184" s="7"/>
      <c r="LP184" s="7"/>
      <c r="LQ184" s="7"/>
      <c r="LR184" s="7"/>
      <c r="LS184" s="7"/>
      <c r="LT184" s="7"/>
      <c r="LU184" s="7"/>
      <c r="LV184" s="7"/>
      <c r="LW184" s="7"/>
      <c r="LX184" s="7"/>
      <c r="LY184" s="7"/>
      <c r="LZ184" s="7"/>
      <c r="MA184" s="7"/>
      <c r="MB184" s="7"/>
      <c r="MC184" s="7"/>
      <c r="MD184" s="7"/>
      <c r="ME184" s="7"/>
      <c r="MF184" s="7"/>
      <c r="MG184" s="7"/>
      <c r="MH184" s="7"/>
      <c r="MI184" s="7"/>
      <c r="MJ184" s="7"/>
      <c r="MK184" s="7"/>
      <c r="ML184" s="7"/>
      <c r="MM184" s="7"/>
      <c r="MN184" s="7"/>
      <c r="MO184" s="7"/>
      <c r="MP184" s="7"/>
      <c r="MQ184" s="7"/>
      <c r="MR184" s="7"/>
      <c r="MS184" s="7"/>
      <c r="MT184" s="7"/>
      <c r="MU184" s="7"/>
      <c r="MV184" s="7"/>
      <c r="MW184" s="7"/>
      <c r="MX184" s="7"/>
      <c r="MY184" s="7"/>
      <c r="MZ184" s="7"/>
      <c r="NA184" s="7"/>
      <c r="NB184" s="7"/>
      <c r="NC184" s="7"/>
      <c r="ND184" s="7"/>
      <c r="NE184" s="7"/>
      <c r="NF184" s="7"/>
      <c r="NG184" s="7"/>
      <c r="NH184" s="7"/>
      <c r="NI184" s="7"/>
      <c r="NJ184" s="7"/>
      <c r="NK184" s="7"/>
      <c r="NL184" s="7"/>
      <c r="NM184" s="7"/>
      <c r="NN184" s="7"/>
      <c r="NO184" s="7"/>
      <c r="NP184" s="7"/>
      <c r="NQ184" s="7"/>
      <c r="NR184" s="7"/>
      <c r="NS184" s="7"/>
      <c r="NT184" s="7"/>
      <c r="NU184" s="7"/>
      <c r="NV184" s="7"/>
      <c r="NW184" s="7"/>
      <c r="NX184" s="7"/>
      <c r="NY184" s="7"/>
      <c r="NZ184" s="7"/>
      <c r="OA184" s="7"/>
      <c r="OB184" s="7"/>
      <c r="OC184" s="7"/>
      <c r="OD184" s="7"/>
      <c r="OE184" s="7"/>
      <c r="OF184" s="7"/>
      <c r="OG184" s="7"/>
      <c r="OH184" s="7"/>
      <c r="OI184" s="7"/>
      <c r="OJ184" s="7"/>
      <c r="OK184" s="7"/>
      <c r="OL184" s="7"/>
      <c r="OM184" s="7"/>
      <c r="ON184" s="7"/>
      <c r="OO184" s="7"/>
      <c r="OP184" s="7"/>
      <c r="OQ184" s="7"/>
      <c r="OR184" s="7"/>
      <c r="OS184" s="7"/>
      <c r="OT184" s="7"/>
      <c r="OU184" s="7"/>
      <c r="OV184" s="7"/>
      <c r="OW184" s="7"/>
      <c r="OX184" s="7"/>
      <c r="OY184" s="7"/>
      <c r="OZ184" s="7"/>
      <c r="PA184" s="7"/>
      <c r="PB184" s="7"/>
      <c r="PC184" s="7"/>
      <c r="PD184" s="7"/>
      <c r="PE184" s="7"/>
      <c r="PF184" s="7"/>
      <c r="PG184" s="7"/>
      <c r="PH184" s="7"/>
      <c r="PI184" s="7"/>
      <c r="PJ184" s="7"/>
      <c r="PK184" s="7"/>
      <c r="PL184" s="7"/>
      <c r="PM184" s="7"/>
      <c r="PN184" s="7"/>
      <c r="PO184" s="7"/>
      <c r="PP184" s="7"/>
      <c r="PQ184" s="7"/>
      <c r="PR184" s="7"/>
      <c r="PS184" s="7"/>
      <c r="PT184" s="7"/>
      <c r="PU184" s="7"/>
      <c r="PV184" s="7"/>
      <c r="PW184" s="7"/>
      <c r="PX184" s="7"/>
      <c r="PY184" s="7"/>
      <c r="PZ184" s="7"/>
      <c r="QA184" s="7"/>
      <c r="QB184" s="7"/>
      <c r="QC184" s="7"/>
      <c r="QD184" s="7"/>
      <c r="QE184" s="7"/>
      <c r="QF184" s="7"/>
      <c r="QG184" s="7"/>
      <c r="QH184" s="7"/>
      <c r="QI184" s="7"/>
      <c r="QJ184" s="7"/>
      <c r="QK184" s="7"/>
      <c r="QL184" s="7"/>
      <c r="QM184" s="7"/>
      <c r="QN184" s="7"/>
      <c r="QO184" s="7"/>
      <c r="QP184" s="7"/>
      <c r="QQ184" s="7"/>
      <c r="QR184" s="7"/>
      <c r="QS184" s="7"/>
      <c r="QT184" s="7"/>
      <c r="QU184" s="7"/>
      <c r="QV184" s="7"/>
      <c r="QW184" s="7"/>
      <c r="QX184" s="7"/>
      <c r="QY184" s="7"/>
      <c r="QZ184" s="7"/>
      <c r="RA184" s="7"/>
      <c r="RB184" s="7"/>
      <c r="RC184" s="7"/>
      <c r="RD184" s="7"/>
      <c r="RE184" s="7"/>
      <c r="RF184" s="7"/>
      <c r="RG184" s="7"/>
      <c r="RH184" s="7"/>
      <c r="RI184" s="7"/>
      <c r="RJ184" s="7"/>
      <c r="RK184" s="7"/>
      <c r="RL184" s="7"/>
      <c r="RM184" s="7"/>
      <c r="RN184" s="7"/>
      <c r="RO184" s="7"/>
      <c r="RP184" s="7"/>
      <c r="RQ184" s="7"/>
      <c r="RR184" s="7"/>
      <c r="RS184" s="7"/>
      <c r="RT184" s="7"/>
      <c r="RU184" s="7"/>
      <c r="RV184" s="7"/>
      <c r="RW184" s="7"/>
      <c r="RX184" s="7"/>
      <c r="RY184" s="7"/>
      <c r="RZ184" s="7"/>
      <c r="SA184" s="7"/>
      <c r="SB184" s="7"/>
      <c r="SC184" s="7"/>
      <c r="SD184" s="7"/>
      <c r="SE184" s="7"/>
      <c r="SF184" s="7"/>
      <c r="SG184" s="7"/>
      <c r="SH184" s="7"/>
      <c r="SI184" s="7"/>
      <c r="SJ184" s="7"/>
      <c r="SK184" s="7"/>
      <c r="SL184" s="7"/>
      <c r="SM184" s="7"/>
      <c r="SN184" s="7"/>
      <c r="SO184" s="7"/>
      <c r="SP184" s="7"/>
      <c r="SQ184" s="7"/>
      <c r="SR184" s="7"/>
      <c r="SS184" s="7"/>
      <c r="ST184" s="7"/>
      <c r="SU184" s="7"/>
      <c r="SV184" s="7"/>
      <c r="SW184" s="7"/>
      <c r="SX184" s="7"/>
      <c r="SY184" s="7"/>
      <c r="SZ184" s="7"/>
      <c r="TA184" s="7"/>
      <c r="TB184" s="7"/>
      <c r="TC184" s="7"/>
      <c r="TD184" s="7"/>
      <c r="TE184" s="7"/>
      <c r="TF184" s="7"/>
      <c r="TG184" s="7"/>
      <c r="TH184" s="7"/>
      <c r="TI184" s="7"/>
      <c r="TJ184" s="7"/>
      <c r="TK184" s="7"/>
      <c r="TL184" s="7"/>
      <c r="TM184" s="7"/>
      <c r="TN184" s="7"/>
      <c r="TO184" s="7"/>
      <c r="TP184" s="7"/>
      <c r="TQ184" s="7"/>
      <c r="TR184" s="7"/>
      <c r="TS184" s="7"/>
      <c r="TT184" s="7"/>
      <c r="TU184" s="7"/>
      <c r="TV184" s="7"/>
      <c r="TW184" s="7"/>
      <c r="TX184" s="7"/>
      <c r="TY184" s="7"/>
      <c r="TZ184" s="7"/>
      <c r="UA184" s="7"/>
      <c r="UB184" s="7"/>
      <c r="UC184" s="7"/>
      <c r="UD184" s="7"/>
      <c r="UE184" s="7"/>
      <c r="UF184" s="7"/>
      <c r="UG184" s="7"/>
      <c r="UH184" s="7"/>
      <c r="UI184" s="7"/>
      <c r="UJ184" s="7"/>
      <c r="UK184" s="7"/>
      <c r="UL184" s="7"/>
      <c r="UM184" s="7"/>
      <c r="UN184" s="7"/>
      <c r="UO184" s="7"/>
      <c r="UP184" s="7"/>
      <c r="UQ184" s="7"/>
      <c r="UR184" s="7"/>
      <c r="US184" s="7"/>
      <c r="UT184" s="7"/>
      <c r="UU184" s="7"/>
      <c r="UV184" s="7"/>
      <c r="UW184" s="7"/>
      <c r="UX184" s="7"/>
      <c r="UY184" s="7"/>
      <c r="UZ184" s="7"/>
      <c r="VA184" s="7"/>
      <c r="VB184" s="7"/>
      <c r="VC184" s="7"/>
      <c r="VD184" s="7"/>
      <c r="VE184" s="7"/>
      <c r="VF184" s="7"/>
      <c r="VG184" s="7"/>
      <c r="VH184" s="7"/>
      <c r="VI184" s="7"/>
      <c r="VJ184" s="7"/>
      <c r="VK184" s="7"/>
      <c r="VL184" s="7"/>
      <c r="VM184" s="7"/>
      <c r="VN184" s="7"/>
      <c r="VO184" s="7"/>
      <c r="VP184" s="7"/>
      <c r="VQ184" s="7"/>
      <c r="VR184" s="7"/>
      <c r="VS184" s="7"/>
      <c r="VT184" s="7"/>
      <c r="VU184" s="7"/>
      <c r="VV184" s="7"/>
      <c r="VW184" s="7"/>
      <c r="VX184" s="7"/>
      <c r="VY184" s="7"/>
      <c r="VZ184" s="7"/>
      <c r="WA184" s="7"/>
      <c r="WB184" s="7"/>
      <c r="WC184" s="7"/>
      <c r="WD184" s="7"/>
      <c r="WE184" s="7"/>
      <c r="WF184" s="7"/>
      <c r="WG184" s="7"/>
      <c r="WH184" s="7"/>
      <c r="WI184" s="7"/>
      <c r="WJ184" s="7"/>
      <c r="WK184" s="7"/>
      <c r="WL184" s="7"/>
      <c r="WM184" s="7"/>
      <c r="WN184" s="7"/>
      <c r="WO184" s="7"/>
      <c r="WP184" s="7"/>
      <c r="WQ184" s="7"/>
      <c r="WR184" s="7"/>
      <c r="WS184" s="7"/>
      <c r="WT184" s="7"/>
      <c r="WU184" s="7"/>
      <c r="WV184" s="7"/>
      <c r="WW184" s="7"/>
      <c r="WX184" s="7"/>
      <c r="WY184" s="7"/>
      <c r="WZ184" s="7"/>
      <c r="XA184" s="7"/>
      <c r="XB184" s="7"/>
      <c r="XC184" s="7"/>
      <c r="XD184" s="7"/>
      <c r="XE184" s="7"/>
      <c r="XF184" s="7"/>
      <c r="XG184" s="7"/>
      <c r="XH184" s="7"/>
      <c r="XI184" s="7"/>
      <c r="XJ184" s="7"/>
      <c r="XK184" s="7"/>
      <c r="XL184" s="7"/>
      <c r="XM184" s="7"/>
      <c r="XN184" s="7"/>
      <c r="XO184" s="7"/>
      <c r="XP184" s="7"/>
      <c r="XQ184" s="7"/>
      <c r="XR184" s="7"/>
      <c r="XS184" s="7"/>
      <c r="XT184" s="7"/>
      <c r="XU184" s="7"/>
      <c r="XV184" s="7"/>
      <c r="XW184" s="7"/>
      <c r="XX184" s="7"/>
      <c r="XY184" s="7"/>
      <c r="XZ184" s="7"/>
      <c r="YA184" s="7"/>
      <c r="YB184" s="7"/>
      <c r="YC184" s="7"/>
      <c r="YD184" s="7"/>
      <c r="YE184" s="7"/>
      <c r="YF184" s="7"/>
      <c r="YG184" s="7"/>
      <c r="YH184" s="7"/>
      <c r="YI184" s="7"/>
      <c r="YJ184" s="7"/>
      <c r="YK184" s="7"/>
      <c r="YL184" s="7"/>
      <c r="YM184" s="7"/>
      <c r="YN184" s="7"/>
      <c r="YO184" s="7"/>
      <c r="YP184" s="7"/>
      <c r="YQ184" s="7"/>
      <c r="YR184" s="7"/>
      <c r="YS184" s="7"/>
      <c r="YT184" s="7"/>
      <c r="YU184" s="7"/>
      <c r="YV184" s="7"/>
      <c r="YW184" s="7"/>
      <c r="YX184" s="7"/>
      <c r="YY184" s="7"/>
      <c r="YZ184" s="7"/>
      <c r="ZA184" s="7"/>
      <c r="ZB184" s="7"/>
      <c r="ZC184" s="7"/>
      <c r="ZD184" s="7"/>
      <c r="ZE184" s="7"/>
      <c r="ZF184" s="7"/>
      <c r="ZG184" s="7"/>
      <c r="ZH184" s="7"/>
      <c r="ZI184" s="7"/>
      <c r="ZJ184" s="7"/>
      <c r="ZK184" s="7"/>
      <c r="ZL184" s="7"/>
      <c r="ZM184" s="7"/>
      <c r="ZN184" s="7"/>
      <c r="ZO184" s="7"/>
      <c r="ZP184" s="7"/>
      <c r="ZQ184" s="7"/>
      <c r="ZR184" s="7"/>
      <c r="ZS184" s="7"/>
      <c r="ZT184" s="7"/>
      <c r="ZU184" s="7"/>
      <c r="ZV184" s="7"/>
      <c r="ZW184" s="7"/>
      <c r="ZX184" s="7"/>
      <c r="ZY184" s="7"/>
      <c r="ZZ184" s="7"/>
      <c r="AAA184" s="7"/>
      <c r="AAB184" s="7"/>
      <c r="AAC184" s="7"/>
      <c r="AAD184" s="7"/>
      <c r="AAE184" s="7"/>
      <c r="AAF184" s="7"/>
      <c r="AAG184" s="7"/>
      <c r="AAH184" s="7"/>
      <c r="AAI184" s="7"/>
      <c r="AAJ184" s="7"/>
      <c r="AAK184" s="7"/>
      <c r="AAL184" s="7"/>
      <c r="AAM184" s="7"/>
      <c r="AAN184" s="7"/>
      <c r="AAO184" s="7"/>
      <c r="AAP184" s="7"/>
      <c r="AAQ184" s="7"/>
      <c r="AAR184" s="7"/>
      <c r="AAS184" s="7"/>
      <c r="AAT184" s="7"/>
      <c r="AAU184" s="7"/>
      <c r="AAV184" s="7"/>
      <c r="AAW184" s="7"/>
      <c r="AAX184" s="7"/>
      <c r="AAY184" s="7"/>
      <c r="AAZ184" s="7"/>
      <c r="ABA184" s="7"/>
      <c r="ABB184" s="7"/>
      <c r="ABC184" s="7"/>
      <c r="ABD184" s="7"/>
      <c r="ABE184" s="7"/>
      <c r="ABF184" s="7"/>
      <c r="ABG184" s="7"/>
      <c r="ABH184" s="7"/>
      <c r="ABI184" s="7"/>
      <c r="ABJ184" s="7"/>
      <c r="ABK184" s="7"/>
      <c r="ABL184" s="7"/>
      <c r="ABM184" s="7"/>
      <c r="ABN184" s="7"/>
      <c r="ABO184" s="7"/>
      <c r="ABP184" s="7"/>
      <c r="ABQ184" s="7"/>
      <c r="ABR184" s="7"/>
      <c r="ABS184" s="7"/>
      <c r="ABT184" s="7"/>
      <c r="ABU184" s="7"/>
      <c r="ABV184" s="7"/>
      <c r="ABW184" s="7"/>
      <c r="ABX184" s="7"/>
      <c r="ABY184" s="7"/>
      <c r="ABZ184" s="7"/>
      <c r="ACA184" s="7"/>
      <c r="ACB184" s="7"/>
      <c r="ACC184" s="7"/>
      <c r="ACD184" s="7"/>
      <c r="ACE184" s="7"/>
      <c r="ACF184" s="7"/>
      <c r="ACG184" s="7"/>
      <c r="ACH184" s="7"/>
      <c r="ACI184" s="7"/>
      <c r="ACJ184" s="7"/>
      <c r="ACK184" s="7"/>
      <c r="ACL184" s="7"/>
      <c r="ACM184" s="7"/>
      <c r="ACN184" s="7"/>
      <c r="ACO184" s="7"/>
      <c r="ACP184" s="7"/>
      <c r="ACQ184" s="7"/>
      <c r="ACR184" s="7"/>
      <c r="ACS184" s="7"/>
      <c r="ACT184" s="7"/>
      <c r="ACU184" s="7"/>
      <c r="ACV184" s="7"/>
      <c r="ACW184" s="7"/>
      <c r="ACX184" s="7"/>
      <c r="ACY184" s="7"/>
      <c r="ACZ184" s="7"/>
      <c r="ADA184" s="7"/>
      <c r="ADB184" s="7"/>
      <c r="ADC184" s="7"/>
      <c r="ADD184" s="7"/>
      <c r="ADE184" s="7"/>
      <c r="ADF184" s="7"/>
      <c r="ADG184" s="7"/>
      <c r="ADH184" s="7"/>
      <c r="ADI184" s="7"/>
      <c r="ADJ184" s="7"/>
      <c r="ADK184" s="7"/>
      <c r="ADL184" s="7"/>
      <c r="ADM184" s="7"/>
      <c r="ADN184" s="7"/>
      <c r="ADO184" s="7"/>
      <c r="ADP184" s="7"/>
      <c r="ADQ184" s="7"/>
      <c r="ADR184" s="7"/>
      <c r="ADS184" s="7"/>
      <c r="ADT184" s="7"/>
      <c r="ADU184" s="7"/>
      <c r="ADV184" s="7"/>
      <c r="ADW184" s="7"/>
      <c r="ADX184" s="7"/>
      <c r="ADY184" s="7"/>
      <c r="ADZ184" s="7"/>
      <c r="AEA184" s="7"/>
      <c r="AEB184" s="7"/>
      <c r="AEC184" s="7"/>
      <c r="AED184" s="7"/>
      <c r="AEE184" s="7"/>
      <c r="AEF184" s="7"/>
      <c r="AEG184" s="7"/>
      <c r="AEH184" s="7"/>
      <c r="AEI184" s="7"/>
      <c r="AEJ184" s="7"/>
      <c r="AEK184" s="7"/>
      <c r="AEL184" s="7"/>
      <c r="AEM184" s="7"/>
      <c r="AEN184" s="7"/>
      <c r="AEO184" s="7"/>
      <c r="AEP184" s="7"/>
      <c r="AEQ184" s="7"/>
      <c r="AER184" s="7"/>
      <c r="AES184" s="7"/>
      <c r="AET184" s="7"/>
      <c r="AEU184" s="7"/>
      <c r="AEV184" s="7"/>
      <c r="AEW184" s="7"/>
      <c r="AEX184" s="7"/>
      <c r="AEY184" s="7"/>
      <c r="AEZ184" s="7"/>
      <c r="AFA184" s="7"/>
      <c r="AFB184" s="7"/>
      <c r="AFC184" s="7"/>
      <c r="AFD184" s="7"/>
      <c r="AFE184" s="7"/>
      <c r="AFF184" s="7"/>
      <c r="AFG184" s="7"/>
      <c r="AFH184" s="7"/>
      <c r="AFI184" s="7"/>
      <c r="AFJ184" s="7"/>
      <c r="AFK184" s="7"/>
      <c r="AFL184" s="7"/>
      <c r="AFM184" s="7"/>
      <c r="AFN184" s="7"/>
      <c r="AFO184" s="7"/>
      <c r="AFP184" s="7"/>
      <c r="AFQ184" s="7"/>
      <c r="AFR184" s="7"/>
      <c r="AFS184" s="7"/>
      <c r="AFT184" s="7"/>
      <c r="AFU184" s="7"/>
      <c r="AFV184" s="7"/>
      <c r="AFW184" s="7"/>
      <c r="AFX184" s="7"/>
      <c r="AFY184" s="7"/>
      <c r="AFZ184" s="7"/>
      <c r="AGA184" s="7"/>
      <c r="AGB184" s="7"/>
      <c r="AGC184" s="7"/>
      <c r="AGD184" s="7"/>
      <c r="AGE184" s="7"/>
      <c r="AGF184" s="7"/>
      <c r="AGG184" s="7"/>
      <c r="AGH184" s="7"/>
      <c r="AGI184" s="7"/>
      <c r="AGJ184" s="7"/>
      <c r="AGK184" s="7"/>
      <c r="AGL184" s="7"/>
      <c r="AGM184" s="7"/>
      <c r="AGN184" s="7"/>
      <c r="AGO184" s="7"/>
      <c r="AGP184" s="7"/>
      <c r="AGQ184" s="7"/>
      <c r="AGR184" s="7"/>
      <c r="AGS184" s="7"/>
      <c r="AGT184" s="7"/>
      <c r="AGU184" s="7"/>
      <c r="AGV184" s="7"/>
      <c r="AGW184" s="7"/>
      <c r="AGX184" s="7"/>
      <c r="AGY184" s="7"/>
      <c r="AGZ184" s="7"/>
      <c r="AHA184" s="7"/>
      <c r="AHB184" s="7"/>
      <c r="AHC184" s="7"/>
      <c r="AHD184" s="7"/>
      <c r="AHE184" s="7"/>
      <c r="AHF184" s="7"/>
      <c r="AHG184" s="7"/>
      <c r="AHH184" s="7"/>
      <c r="AHI184" s="7"/>
      <c r="AHJ184" s="7"/>
      <c r="AHK184" s="7"/>
      <c r="AHL184" s="7"/>
      <c r="AHM184" s="7"/>
      <c r="AHN184" s="7"/>
      <c r="AHO184" s="7"/>
      <c r="AHP184" s="7"/>
      <c r="AHQ184" s="7"/>
      <c r="AHR184" s="7"/>
      <c r="AHS184" s="7"/>
      <c r="AHT184" s="7"/>
      <c r="AHU184" s="7"/>
      <c r="AHV184" s="7"/>
      <c r="AHW184" s="7"/>
      <c r="AHX184" s="7"/>
      <c r="AHY184" s="7"/>
      <c r="AHZ184" s="7"/>
      <c r="AIA184" s="7"/>
      <c r="AIB184" s="7"/>
      <c r="AIC184" s="7"/>
      <c r="AID184" s="7"/>
      <c r="AIE184" s="7"/>
      <c r="AIF184" s="7"/>
      <c r="AIG184" s="7"/>
      <c r="AIH184" s="7"/>
      <c r="AII184" s="7"/>
      <c r="AIJ184" s="7"/>
      <c r="AIK184" s="7"/>
      <c r="AIL184" s="7"/>
      <c r="AIM184" s="7"/>
      <c r="AIN184" s="7"/>
      <c r="AIO184" s="7"/>
      <c r="AIP184" s="7"/>
      <c r="AIQ184" s="7"/>
      <c r="AIR184" s="7"/>
      <c r="AIS184" s="7"/>
      <c r="AIT184" s="7"/>
      <c r="AIU184" s="7"/>
      <c r="AIV184" s="7"/>
      <c r="AIW184" s="7"/>
      <c r="AIX184" s="7"/>
      <c r="AIY184" s="7"/>
      <c r="AIZ184" s="7"/>
      <c r="AJA184" s="7"/>
      <c r="AJB184" s="7"/>
      <c r="AJC184" s="7"/>
      <c r="AJD184" s="7"/>
      <c r="AJE184" s="7"/>
      <c r="AJF184" s="7"/>
      <c r="AJG184" s="7"/>
      <c r="AJH184" s="7"/>
      <c r="AJI184" s="7"/>
      <c r="AJJ184" s="7"/>
      <c r="AJK184" s="7"/>
      <c r="AJL184" s="7"/>
      <c r="AJM184" s="7"/>
      <c r="AJN184" s="7"/>
      <c r="AJO184" s="7"/>
      <c r="AJP184" s="7"/>
      <c r="AJQ184" s="7"/>
      <c r="AJR184" s="7"/>
      <c r="AJS184" s="7"/>
      <c r="AJT184" s="7"/>
      <c r="AJU184" s="7"/>
      <c r="AJV184" s="7"/>
      <c r="AJW184" s="7"/>
      <c r="AJX184" s="7"/>
      <c r="AJY184" s="7"/>
      <c r="AJZ184" s="7"/>
      <c r="AKA184" s="7"/>
      <c r="AKB184" s="7"/>
      <c r="AKC184" s="7"/>
      <c r="AKD184" s="7"/>
      <c r="AKE184" s="7"/>
      <c r="AKF184" s="7"/>
      <c r="AKG184" s="7"/>
      <c r="AKH184" s="7"/>
      <c r="AKI184" s="7"/>
      <c r="AKJ184" s="7"/>
      <c r="AKK184" s="7"/>
      <c r="AKL184" s="7"/>
      <c r="AKM184" s="7"/>
      <c r="AKN184" s="7"/>
      <c r="AKO184" s="7"/>
      <c r="AKP184" s="7"/>
      <c r="AKQ184" s="7"/>
      <c r="AKR184" s="7"/>
      <c r="AKS184" s="7"/>
      <c r="AKT184" s="7"/>
      <c r="AKU184" s="7"/>
      <c r="AKV184" s="7"/>
      <c r="AKW184" s="7"/>
      <c r="AKX184" s="7"/>
      <c r="AKY184" s="7"/>
      <c r="AKZ184" s="7"/>
      <c r="ALA184" s="7"/>
      <c r="ALB184" s="7"/>
      <c r="ALC184" s="7"/>
      <c r="ALD184" s="7"/>
      <c r="ALE184" s="7"/>
      <c r="ALF184" s="7"/>
      <c r="ALG184" s="7"/>
      <c r="ALH184" s="7"/>
      <c r="ALI184" s="7"/>
      <c r="ALJ184" s="7"/>
      <c r="ALK184" s="7"/>
      <c r="ALL184" s="7"/>
      <c r="ALM184" s="7"/>
      <c r="ALN184" s="7"/>
      <c r="ALO184" s="7"/>
      <c r="ALP184" s="7"/>
      <c r="ALQ184" s="7"/>
      <c r="ALR184" s="7"/>
      <c r="ALS184" s="7"/>
      <c r="ALT184" s="7"/>
      <c r="ALU184" s="7"/>
      <c r="ALV184" s="7"/>
      <c r="ALW184" s="7"/>
      <c r="ALX184" s="7"/>
      <c r="ALY184" s="7"/>
      <c r="ALZ184" s="7"/>
      <c r="AMA184" s="7"/>
      <c r="AMB184" s="7"/>
      <c r="AMC184" s="7"/>
      <c r="AMD184" s="7"/>
    </row>
    <row r="185" spans="1:1018" x14ac:dyDescent="0.25">
      <c r="A185" s="37" t="s">
        <v>119</v>
      </c>
      <c r="B185" s="9" t="s">
        <v>105</v>
      </c>
      <c r="C185" s="10">
        <v>2.1000000000000001E-2</v>
      </c>
      <c r="D185" s="10">
        <v>2.1000000000000001E-2</v>
      </c>
      <c r="E185" s="9" t="s">
        <v>120</v>
      </c>
      <c r="F185" s="10">
        <f>0.005-0.001</f>
        <v>4.0000000000000001E-3</v>
      </c>
      <c r="G185" s="21" t="s">
        <v>10</v>
      </c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7"/>
      <c r="DS185" s="7"/>
      <c r="DT185" s="7"/>
      <c r="DU185" s="7"/>
      <c r="DV185" s="7"/>
      <c r="DW185" s="7"/>
      <c r="DX185" s="7"/>
      <c r="DY185" s="7"/>
      <c r="DZ185" s="7"/>
      <c r="EA185" s="7"/>
      <c r="EB185" s="7"/>
      <c r="EC185" s="7"/>
      <c r="ED185" s="7"/>
      <c r="EE185" s="7"/>
      <c r="EF185" s="7"/>
      <c r="EG185" s="7"/>
      <c r="EH185" s="7"/>
      <c r="EI185" s="7"/>
      <c r="EJ185" s="7"/>
      <c r="EK185" s="7"/>
      <c r="EL185" s="7"/>
      <c r="EM185" s="7"/>
      <c r="EN185" s="7"/>
      <c r="EO185" s="7"/>
      <c r="EP185" s="7"/>
      <c r="EQ185" s="7"/>
      <c r="ER185" s="7"/>
      <c r="ES185" s="7"/>
      <c r="ET185" s="7"/>
      <c r="EU185" s="7"/>
      <c r="EV185" s="7"/>
      <c r="EW185" s="7"/>
      <c r="EX185" s="7"/>
      <c r="EY185" s="7"/>
      <c r="EZ185" s="7"/>
      <c r="FA185" s="7"/>
      <c r="FB185" s="7"/>
      <c r="FC185" s="7"/>
      <c r="FD185" s="7"/>
      <c r="FE185" s="7"/>
      <c r="FF185" s="7"/>
      <c r="FG185" s="7"/>
      <c r="FH185" s="7"/>
      <c r="FI185" s="7"/>
      <c r="FJ185" s="7"/>
      <c r="FK185" s="7"/>
      <c r="FL185" s="7"/>
      <c r="FM185" s="7"/>
      <c r="FN185" s="7"/>
      <c r="FO185" s="7"/>
      <c r="FP185" s="7"/>
      <c r="FQ185" s="7"/>
      <c r="FR185" s="7"/>
      <c r="FS185" s="7"/>
      <c r="FT185" s="7"/>
      <c r="FU185" s="7"/>
      <c r="FV185" s="7"/>
      <c r="FW185" s="7"/>
      <c r="FX185" s="7"/>
      <c r="FY185" s="7"/>
      <c r="FZ185" s="7"/>
      <c r="GA185" s="7"/>
      <c r="GB185" s="7"/>
      <c r="GC185" s="7"/>
      <c r="GD185" s="7"/>
      <c r="GE185" s="7"/>
      <c r="GF185" s="7"/>
      <c r="GG185" s="7"/>
      <c r="GH185" s="7"/>
      <c r="GI185" s="7"/>
      <c r="GJ185" s="7"/>
      <c r="GK185" s="7"/>
      <c r="GL185" s="7"/>
      <c r="GM185" s="7"/>
      <c r="GN185" s="7"/>
      <c r="GO185" s="7"/>
      <c r="GP185" s="7"/>
      <c r="GQ185" s="7"/>
      <c r="GR185" s="7"/>
      <c r="GS185" s="7"/>
      <c r="GT185" s="7"/>
      <c r="GU185" s="7"/>
      <c r="GV185" s="7"/>
      <c r="GW185" s="7"/>
      <c r="GX185" s="7"/>
      <c r="GY185" s="7"/>
      <c r="GZ185" s="7"/>
      <c r="HA185" s="7"/>
      <c r="HB185" s="7"/>
      <c r="HC185" s="7"/>
      <c r="HD185" s="7"/>
      <c r="HE185" s="7"/>
      <c r="HF185" s="7"/>
      <c r="HG185" s="7"/>
      <c r="HH185" s="7"/>
      <c r="HI185" s="7"/>
      <c r="HJ185" s="7"/>
      <c r="HK185" s="7"/>
      <c r="HL185" s="7"/>
      <c r="HM185" s="7"/>
      <c r="HN185" s="7"/>
      <c r="HO185" s="7"/>
      <c r="HP185" s="7"/>
      <c r="HQ185" s="7"/>
      <c r="HR185" s="7"/>
      <c r="HS185" s="7"/>
      <c r="HT185" s="7"/>
      <c r="HU185" s="7"/>
      <c r="HV185" s="7"/>
      <c r="HW185" s="7"/>
      <c r="HX185" s="7"/>
      <c r="HY185" s="7"/>
      <c r="HZ185" s="7"/>
      <c r="IA185" s="7"/>
      <c r="IB185" s="7"/>
      <c r="IC185" s="7"/>
      <c r="ID185" s="7"/>
      <c r="IE185" s="7"/>
      <c r="IF185" s="7"/>
      <c r="IG185" s="7"/>
      <c r="IH185" s="7"/>
      <c r="II185" s="7"/>
      <c r="IJ185" s="7"/>
      <c r="IK185" s="7"/>
      <c r="IL185" s="7"/>
      <c r="IM185" s="7"/>
      <c r="IN185" s="7"/>
      <c r="IO185" s="7"/>
      <c r="IP185" s="7"/>
      <c r="IQ185" s="7"/>
      <c r="IR185" s="7"/>
      <c r="IS185" s="7"/>
      <c r="IT185" s="7"/>
      <c r="IU185" s="7"/>
      <c r="IV185" s="7"/>
      <c r="IW185" s="7"/>
      <c r="IX185" s="7"/>
      <c r="IY185" s="7"/>
      <c r="IZ185" s="7"/>
      <c r="JA185" s="7"/>
      <c r="JB185" s="7"/>
      <c r="JC185" s="7"/>
      <c r="JD185" s="7"/>
      <c r="JE185" s="7"/>
      <c r="JF185" s="7"/>
      <c r="JG185" s="7"/>
      <c r="JH185" s="7"/>
      <c r="JI185" s="7"/>
      <c r="JJ185" s="7"/>
      <c r="JK185" s="7"/>
      <c r="JL185" s="7"/>
      <c r="JM185" s="7"/>
      <c r="JN185" s="7"/>
      <c r="JO185" s="7"/>
      <c r="JP185" s="7"/>
      <c r="JQ185" s="7"/>
      <c r="JR185" s="7"/>
      <c r="JS185" s="7"/>
      <c r="JT185" s="7"/>
      <c r="JU185" s="7"/>
      <c r="JV185" s="7"/>
      <c r="JW185" s="7"/>
      <c r="JX185" s="7"/>
      <c r="JY185" s="7"/>
      <c r="JZ185" s="7"/>
      <c r="KA185" s="7"/>
      <c r="KB185" s="7"/>
      <c r="KC185" s="7"/>
      <c r="KD185" s="7"/>
      <c r="KE185" s="7"/>
      <c r="KF185" s="7"/>
      <c r="KG185" s="7"/>
      <c r="KH185" s="7"/>
      <c r="KI185" s="7"/>
      <c r="KJ185" s="7"/>
      <c r="KK185" s="7"/>
      <c r="KL185" s="7"/>
      <c r="KM185" s="7"/>
      <c r="KN185" s="7"/>
      <c r="KO185" s="7"/>
      <c r="KP185" s="7"/>
      <c r="KQ185" s="7"/>
      <c r="KR185" s="7"/>
      <c r="KS185" s="7"/>
      <c r="KT185" s="7"/>
      <c r="KU185" s="7"/>
      <c r="KV185" s="7"/>
      <c r="KW185" s="7"/>
      <c r="KX185" s="7"/>
      <c r="KY185" s="7"/>
      <c r="KZ185" s="7"/>
      <c r="LA185" s="7"/>
      <c r="LB185" s="7"/>
      <c r="LC185" s="7"/>
      <c r="LD185" s="7"/>
      <c r="LE185" s="7"/>
      <c r="LF185" s="7"/>
      <c r="LG185" s="7"/>
      <c r="LH185" s="7"/>
      <c r="LI185" s="7"/>
      <c r="LJ185" s="7"/>
      <c r="LK185" s="7"/>
      <c r="LL185" s="7"/>
      <c r="LM185" s="7"/>
      <c r="LN185" s="7"/>
      <c r="LO185" s="7"/>
      <c r="LP185" s="7"/>
      <c r="LQ185" s="7"/>
      <c r="LR185" s="7"/>
      <c r="LS185" s="7"/>
      <c r="LT185" s="7"/>
      <c r="LU185" s="7"/>
      <c r="LV185" s="7"/>
      <c r="LW185" s="7"/>
      <c r="LX185" s="7"/>
      <c r="LY185" s="7"/>
      <c r="LZ185" s="7"/>
      <c r="MA185" s="7"/>
      <c r="MB185" s="7"/>
      <c r="MC185" s="7"/>
      <c r="MD185" s="7"/>
      <c r="ME185" s="7"/>
      <c r="MF185" s="7"/>
      <c r="MG185" s="7"/>
      <c r="MH185" s="7"/>
      <c r="MI185" s="7"/>
      <c r="MJ185" s="7"/>
      <c r="MK185" s="7"/>
      <c r="ML185" s="7"/>
      <c r="MM185" s="7"/>
      <c r="MN185" s="7"/>
      <c r="MO185" s="7"/>
      <c r="MP185" s="7"/>
      <c r="MQ185" s="7"/>
      <c r="MR185" s="7"/>
      <c r="MS185" s="7"/>
      <c r="MT185" s="7"/>
      <c r="MU185" s="7"/>
      <c r="MV185" s="7"/>
      <c r="MW185" s="7"/>
      <c r="MX185" s="7"/>
      <c r="MY185" s="7"/>
      <c r="MZ185" s="7"/>
      <c r="NA185" s="7"/>
      <c r="NB185" s="7"/>
      <c r="NC185" s="7"/>
      <c r="ND185" s="7"/>
      <c r="NE185" s="7"/>
      <c r="NF185" s="7"/>
      <c r="NG185" s="7"/>
      <c r="NH185" s="7"/>
      <c r="NI185" s="7"/>
      <c r="NJ185" s="7"/>
      <c r="NK185" s="7"/>
      <c r="NL185" s="7"/>
      <c r="NM185" s="7"/>
      <c r="NN185" s="7"/>
      <c r="NO185" s="7"/>
      <c r="NP185" s="7"/>
      <c r="NQ185" s="7"/>
      <c r="NR185" s="7"/>
      <c r="NS185" s="7"/>
      <c r="NT185" s="7"/>
      <c r="NU185" s="7"/>
      <c r="NV185" s="7"/>
      <c r="NW185" s="7"/>
      <c r="NX185" s="7"/>
      <c r="NY185" s="7"/>
      <c r="NZ185" s="7"/>
      <c r="OA185" s="7"/>
      <c r="OB185" s="7"/>
      <c r="OC185" s="7"/>
      <c r="OD185" s="7"/>
      <c r="OE185" s="7"/>
      <c r="OF185" s="7"/>
      <c r="OG185" s="7"/>
      <c r="OH185" s="7"/>
      <c r="OI185" s="7"/>
      <c r="OJ185" s="7"/>
      <c r="OK185" s="7"/>
      <c r="OL185" s="7"/>
      <c r="OM185" s="7"/>
      <c r="ON185" s="7"/>
      <c r="OO185" s="7"/>
      <c r="OP185" s="7"/>
      <c r="OQ185" s="7"/>
      <c r="OR185" s="7"/>
      <c r="OS185" s="7"/>
      <c r="OT185" s="7"/>
      <c r="OU185" s="7"/>
      <c r="OV185" s="7"/>
      <c r="OW185" s="7"/>
      <c r="OX185" s="7"/>
      <c r="OY185" s="7"/>
      <c r="OZ185" s="7"/>
      <c r="PA185" s="7"/>
      <c r="PB185" s="7"/>
      <c r="PC185" s="7"/>
      <c r="PD185" s="7"/>
      <c r="PE185" s="7"/>
      <c r="PF185" s="7"/>
      <c r="PG185" s="7"/>
      <c r="PH185" s="7"/>
      <c r="PI185" s="7"/>
      <c r="PJ185" s="7"/>
      <c r="PK185" s="7"/>
      <c r="PL185" s="7"/>
      <c r="PM185" s="7"/>
      <c r="PN185" s="7"/>
      <c r="PO185" s="7"/>
      <c r="PP185" s="7"/>
      <c r="PQ185" s="7"/>
      <c r="PR185" s="7"/>
      <c r="PS185" s="7"/>
      <c r="PT185" s="7"/>
      <c r="PU185" s="7"/>
      <c r="PV185" s="7"/>
      <c r="PW185" s="7"/>
      <c r="PX185" s="7"/>
      <c r="PY185" s="7"/>
      <c r="PZ185" s="7"/>
      <c r="QA185" s="7"/>
      <c r="QB185" s="7"/>
      <c r="QC185" s="7"/>
      <c r="QD185" s="7"/>
      <c r="QE185" s="7"/>
      <c r="QF185" s="7"/>
      <c r="QG185" s="7"/>
      <c r="QH185" s="7"/>
      <c r="QI185" s="7"/>
      <c r="QJ185" s="7"/>
      <c r="QK185" s="7"/>
      <c r="QL185" s="7"/>
      <c r="QM185" s="7"/>
      <c r="QN185" s="7"/>
      <c r="QO185" s="7"/>
      <c r="QP185" s="7"/>
      <c r="QQ185" s="7"/>
      <c r="QR185" s="7"/>
      <c r="QS185" s="7"/>
      <c r="QT185" s="7"/>
      <c r="QU185" s="7"/>
      <c r="QV185" s="7"/>
      <c r="QW185" s="7"/>
      <c r="QX185" s="7"/>
      <c r="QY185" s="7"/>
      <c r="QZ185" s="7"/>
      <c r="RA185" s="7"/>
      <c r="RB185" s="7"/>
      <c r="RC185" s="7"/>
      <c r="RD185" s="7"/>
      <c r="RE185" s="7"/>
      <c r="RF185" s="7"/>
      <c r="RG185" s="7"/>
      <c r="RH185" s="7"/>
      <c r="RI185" s="7"/>
      <c r="RJ185" s="7"/>
      <c r="RK185" s="7"/>
      <c r="RL185" s="7"/>
      <c r="RM185" s="7"/>
      <c r="RN185" s="7"/>
      <c r="RO185" s="7"/>
      <c r="RP185" s="7"/>
      <c r="RQ185" s="7"/>
      <c r="RR185" s="7"/>
      <c r="RS185" s="7"/>
      <c r="RT185" s="7"/>
      <c r="RU185" s="7"/>
      <c r="RV185" s="7"/>
      <c r="RW185" s="7"/>
      <c r="RX185" s="7"/>
      <c r="RY185" s="7"/>
      <c r="RZ185" s="7"/>
      <c r="SA185" s="7"/>
      <c r="SB185" s="7"/>
      <c r="SC185" s="7"/>
      <c r="SD185" s="7"/>
      <c r="SE185" s="7"/>
      <c r="SF185" s="7"/>
      <c r="SG185" s="7"/>
      <c r="SH185" s="7"/>
      <c r="SI185" s="7"/>
      <c r="SJ185" s="7"/>
      <c r="SK185" s="7"/>
      <c r="SL185" s="7"/>
      <c r="SM185" s="7"/>
      <c r="SN185" s="7"/>
      <c r="SO185" s="7"/>
      <c r="SP185" s="7"/>
      <c r="SQ185" s="7"/>
      <c r="SR185" s="7"/>
      <c r="SS185" s="7"/>
      <c r="ST185" s="7"/>
      <c r="SU185" s="7"/>
      <c r="SV185" s="7"/>
      <c r="SW185" s="7"/>
      <c r="SX185" s="7"/>
      <c r="SY185" s="7"/>
      <c r="SZ185" s="7"/>
      <c r="TA185" s="7"/>
      <c r="TB185" s="7"/>
      <c r="TC185" s="7"/>
      <c r="TD185" s="7"/>
      <c r="TE185" s="7"/>
      <c r="TF185" s="7"/>
      <c r="TG185" s="7"/>
      <c r="TH185" s="7"/>
      <c r="TI185" s="7"/>
      <c r="TJ185" s="7"/>
      <c r="TK185" s="7"/>
      <c r="TL185" s="7"/>
      <c r="TM185" s="7"/>
      <c r="TN185" s="7"/>
      <c r="TO185" s="7"/>
      <c r="TP185" s="7"/>
      <c r="TQ185" s="7"/>
      <c r="TR185" s="7"/>
      <c r="TS185" s="7"/>
      <c r="TT185" s="7"/>
      <c r="TU185" s="7"/>
      <c r="TV185" s="7"/>
      <c r="TW185" s="7"/>
      <c r="TX185" s="7"/>
      <c r="TY185" s="7"/>
      <c r="TZ185" s="7"/>
      <c r="UA185" s="7"/>
      <c r="UB185" s="7"/>
      <c r="UC185" s="7"/>
      <c r="UD185" s="7"/>
      <c r="UE185" s="7"/>
      <c r="UF185" s="7"/>
      <c r="UG185" s="7"/>
      <c r="UH185" s="7"/>
      <c r="UI185" s="7"/>
      <c r="UJ185" s="7"/>
      <c r="UK185" s="7"/>
      <c r="UL185" s="7"/>
      <c r="UM185" s="7"/>
      <c r="UN185" s="7"/>
      <c r="UO185" s="7"/>
      <c r="UP185" s="7"/>
      <c r="UQ185" s="7"/>
      <c r="UR185" s="7"/>
      <c r="US185" s="7"/>
      <c r="UT185" s="7"/>
      <c r="UU185" s="7"/>
      <c r="UV185" s="7"/>
      <c r="UW185" s="7"/>
      <c r="UX185" s="7"/>
      <c r="UY185" s="7"/>
      <c r="UZ185" s="7"/>
      <c r="VA185" s="7"/>
      <c r="VB185" s="7"/>
      <c r="VC185" s="7"/>
      <c r="VD185" s="7"/>
      <c r="VE185" s="7"/>
      <c r="VF185" s="7"/>
      <c r="VG185" s="7"/>
      <c r="VH185" s="7"/>
      <c r="VI185" s="7"/>
      <c r="VJ185" s="7"/>
      <c r="VK185" s="7"/>
      <c r="VL185" s="7"/>
      <c r="VM185" s="7"/>
      <c r="VN185" s="7"/>
      <c r="VO185" s="7"/>
      <c r="VP185" s="7"/>
      <c r="VQ185" s="7"/>
      <c r="VR185" s="7"/>
      <c r="VS185" s="7"/>
      <c r="VT185" s="7"/>
      <c r="VU185" s="7"/>
      <c r="VV185" s="7"/>
      <c r="VW185" s="7"/>
      <c r="VX185" s="7"/>
      <c r="VY185" s="7"/>
      <c r="VZ185" s="7"/>
      <c r="WA185" s="7"/>
      <c r="WB185" s="7"/>
      <c r="WC185" s="7"/>
      <c r="WD185" s="7"/>
      <c r="WE185" s="7"/>
      <c r="WF185" s="7"/>
      <c r="WG185" s="7"/>
      <c r="WH185" s="7"/>
      <c r="WI185" s="7"/>
      <c r="WJ185" s="7"/>
      <c r="WK185" s="7"/>
      <c r="WL185" s="7"/>
      <c r="WM185" s="7"/>
      <c r="WN185" s="7"/>
      <c r="WO185" s="7"/>
      <c r="WP185" s="7"/>
      <c r="WQ185" s="7"/>
      <c r="WR185" s="7"/>
      <c r="WS185" s="7"/>
      <c r="WT185" s="7"/>
      <c r="WU185" s="7"/>
      <c r="WV185" s="7"/>
      <c r="WW185" s="7"/>
      <c r="WX185" s="7"/>
      <c r="WY185" s="7"/>
      <c r="WZ185" s="7"/>
      <c r="XA185" s="7"/>
      <c r="XB185" s="7"/>
      <c r="XC185" s="7"/>
      <c r="XD185" s="7"/>
      <c r="XE185" s="7"/>
      <c r="XF185" s="7"/>
      <c r="XG185" s="7"/>
      <c r="XH185" s="7"/>
      <c r="XI185" s="7"/>
      <c r="XJ185" s="7"/>
      <c r="XK185" s="7"/>
      <c r="XL185" s="7"/>
      <c r="XM185" s="7"/>
      <c r="XN185" s="7"/>
      <c r="XO185" s="7"/>
      <c r="XP185" s="7"/>
      <c r="XQ185" s="7"/>
      <c r="XR185" s="7"/>
      <c r="XS185" s="7"/>
      <c r="XT185" s="7"/>
      <c r="XU185" s="7"/>
      <c r="XV185" s="7"/>
      <c r="XW185" s="7"/>
      <c r="XX185" s="7"/>
      <c r="XY185" s="7"/>
      <c r="XZ185" s="7"/>
      <c r="YA185" s="7"/>
      <c r="YB185" s="7"/>
      <c r="YC185" s="7"/>
      <c r="YD185" s="7"/>
      <c r="YE185" s="7"/>
      <c r="YF185" s="7"/>
      <c r="YG185" s="7"/>
      <c r="YH185" s="7"/>
      <c r="YI185" s="7"/>
      <c r="YJ185" s="7"/>
      <c r="YK185" s="7"/>
      <c r="YL185" s="7"/>
      <c r="YM185" s="7"/>
      <c r="YN185" s="7"/>
      <c r="YO185" s="7"/>
      <c r="YP185" s="7"/>
      <c r="YQ185" s="7"/>
      <c r="YR185" s="7"/>
      <c r="YS185" s="7"/>
      <c r="YT185" s="7"/>
      <c r="YU185" s="7"/>
      <c r="YV185" s="7"/>
      <c r="YW185" s="7"/>
      <c r="YX185" s="7"/>
      <c r="YY185" s="7"/>
      <c r="YZ185" s="7"/>
      <c r="ZA185" s="7"/>
      <c r="ZB185" s="7"/>
      <c r="ZC185" s="7"/>
      <c r="ZD185" s="7"/>
      <c r="ZE185" s="7"/>
      <c r="ZF185" s="7"/>
      <c r="ZG185" s="7"/>
      <c r="ZH185" s="7"/>
      <c r="ZI185" s="7"/>
      <c r="ZJ185" s="7"/>
      <c r="ZK185" s="7"/>
      <c r="ZL185" s="7"/>
      <c r="ZM185" s="7"/>
      <c r="ZN185" s="7"/>
      <c r="ZO185" s="7"/>
      <c r="ZP185" s="7"/>
      <c r="ZQ185" s="7"/>
      <c r="ZR185" s="7"/>
      <c r="ZS185" s="7"/>
      <c r="ZT185" s="7"/>
      <c r="ZU185" s="7"/>
      <c r="ZV185" s="7"/>
      <c r="ZW185" s="7"/>
      <c r="ZX185" s="7"/>
      <c r="ZY185" s="7"/>
      <c r="ZZ185" s="7"/>
      <c r="AAA185" s="7"/>
      <c r="AAB185" s="7"/>
      <c r="AAC185" s="7"/>
      <c r="AAD185" s="7"/>
      <c r="AAE185" s="7"/>
      <c r="AAF185" s="7"/>
      <c r="AAG185" s="7"/>
      <c r="AAH185" s="7"/>
      <c r="AAI185" s="7"/>
      <c r="AAJ185" s="7"/>
      <c r="AAK185" s="7"/>
      <c r="AAL185" s="7"/>
      <c r="AAM185" s="7"/>
      <c r="AAN185" s="7"/>
      <c r="AAO185" s="7"/>
      <c r="AAP185" s="7"/>
      <c r="AAQ185" s="7"/>
      <c r="AAR185" s="7"/>
      <c r="AAS185" s="7"/>
      <c r="AAT185" s="7"/>
      <c r="AAU185" s="7"/>
      <c r="AAV185" s="7"/>
      <c r="AAW185" s="7"/>
      <c r="AAX185" s="7"/>
      <c r="AAY185" s="7"/>
      <c r="AAZ185" s="7"/>
      <c r="ABA185" s="7"/>
      <c r="ABB185" s="7"/>
      <c r="ABC185" s="7"/>
      <c r="ABD185" s="7"/>
      <c r="ABE185" s="7"/>
      <c r="ABF185" s="7"/>
      <c r="ABG185" s="7"/>
      <c r="ABH185" s="7"/>
      <c r="ABI185" s="7"/>
      <c r="ABJ185" s="7"/>
      <c r="ABK185" s="7"/>
      <c r="ABL185" s="7"/>
      <c r="ABM185" s="7"/>
      <c r="ABN185" s="7"/>
      <c r="ABO185" s="7"/>
      <c r="ABP185" s="7"/>
      <c r="ABQ185" s="7"/>
      <c r="ABR185" s="7"/>
      <c r="ABS185" s="7"/>
      <c r="ABT185" s="7"/>
      <c r="ABU185" s="7"/>
      <c r="ABV185" s="7"/>
      <c r="ABW185" s="7"/>
      <c r="ABX185" s="7"/>
      <c r="ABY185" s="7"/>
      <c r="ABZ185" s="7"/>
      <c r="ACA185" s="7"/>
      <c r="ACB185" s="7"/>
      <c r="ACC185" s="7"/>
      <c r="ACD185" s="7"/>
      <c r="ACE185" s="7"/>
      <c r="ACF185" s="7"/>
      <c r="ACG185" s="7"/>
      <c r="ACH185" s="7"/>
      <c r="ACI185" s="7"/>
      <c r="ACJ185" s="7"/>
      <c r="ACK185" s="7"/>
      <c r="ACL185" s="7"/>
      <c r="ACM185" s="7"/>
      <c r="ACN185" s="7"/>
      <c r="ACO185" s="7"/>
      <c r="ACP185" s="7"/>
      <c r="ACQ185" s="7"/>
      <c r="ACR185" s="7"/>
      <c r="ACS185" s="7"/>
      <c r="ACT185" s="7"/>
      <c r="ACU185" s="7"/>
      <c r="ACV185" s="7"/>
      <c r="ACW185" s="7"/>
      <c r="ACX185" s="7"/>
      <c r="ACY185" s="7"/>
      <c r="ACZ185" s="7"/>
      <c r="ADA185" s="7"/>
      <c r="ADB185" s="7"/>
      <c r="ADC185" s="7"/>
      <c r="ADD185" s="7"/>
      <c r="ADE185" s="7"/>
      <c r="ADF185" s="7"/>
      <c r="ADG185" s="7"/>
      <c r="ADH185" s="7"/>
      <c r="ADI185" s="7"/>
      <c r="ADJ185" s="7"/>
      <c r="ADK185" s="7"/>
      <c r="ADL185" s="7"/>
      <c r="ADM185" s="7"/>
      <c r="ADN185" s="7"/>
      <c r="ADO185" s="7"/>
      <c r="ADP185" s="7"/>
      <c r="ADQ185" s="7"/>
      <c r="ADR185" s="7"/>
      <c r="ADS185" s="7"/>
      <c r="ADT185" s="7"/>
      <c r="ADU185" s="7"/>
      <c r="ADV185" s="7"/>
      <c r="ADW185" s="7"/>
      <c r="ADX185" s="7"/>
      <c r="ADY185" s="7"/>
      <c r="ADZ185" s="7"/>
      <c r="AEA185" s="7"/>
      <c r="AEB185" s="7"/>
      <c r="AEC185" s="7"/>
      <c r="AED185" s="7"/>
      <c r="AEE185" s="7"/>
      <c r="AEF185" s="7"/>
      <c r="AEG185" s="7"/>
      <c r="AEH185" s="7"/>
      <c r="AEI185" s="7"/>
      <c r="AEJ185" s="7"/>
      <c r="AEK185" s="7"/>
      <c r="AEL185" s="7"/>
      <c r="AEM185" s="7"/>
      <c r="AEN185" s="7"/>
      <c r="AEO185" s="7"/>
      <c r="AEP185" s="7"/>
      <c r="AEQ185" s="7"/>
      <c r="AER185" s="7"/>
      <c r="AES185" s="7"/>
      <c r="AET185" s="7"/>
      <c r="AEU185" s="7"/>
      <c r="AEV185" s="7"/>
      <c r="AEW185" s="7"/>
      <c r="AEX185" s="7"/>
      <c r="AEY185" s="7"/>
      <c r="AEZ185" s="7"/>
      <c r="AFA185" s="7"/>
      <c r="AFB185" s="7"/>
      <c r="AFC185" s="7"/>
      <c r="AFD185" s="7"/>
      <c r="AFE185" s="7"/>
      <c r="AFF185" s="7"/>
      <c r="AFG185" s="7"/>
      <c r="AFH185" s="7"/>
      <c r="AFI185" s="7"/>
      <c r="AFJ185" s="7"/>
      <c r="AFK185" s="7"/>
      <c r="AFL185" s="7"/>
      <c r="AFM185" s="7"/>
      <c r="AFN185" s="7"/>
      <c r="AFO185" s="7"/>
      <c r="AFP185" s="7"/>
      <c r="AFQ185" s="7"/>
      <c r="AFR185" s="7"/>
      <c r="AFS185" s="7"/>
      <c r="AFT185" s="7"/>
      <c r="AFU185" s="7"/>
      <c r="AFV185" s="7"/>
      <c r="AFW185" s="7"/>
      <c r="AFX185" s="7"/>
      <c r="AFY185" s="7"/>
      <c r="AFZ185" s="7"/>
      <c r="AGA185" s="7"/>
      <c r="AGB185" s="7"/>
      <c r="AGC185" s="7"/>
      <c r="AGD185" s="7"/>
      <c r="AGE185" s="7"/>
      <c r="AGF185" s="7"/>
      <c r="AGG185" s="7"/>
      <c r="AGH185" s="7"/>
      <c r="AGI185" s="7"/>
      <c r="AGJ185" s="7"/>
      <c r="AGK185" s="7"/>
      <c r="AGL185" s="7"/>
      <c r="AGM185" s="7"/>
      <c r="AGN185" s="7"/>
      <c r="AGO185" s="7"/>
      <c r="AGP185" s="7"/>
      <c r="AGQ185" s="7"/>
      <c r="AGR185" s="7"/>
      <c r="AGS185" s="7"/>
      <c r="AGT185" s="7"/>
      <c r="AGU185" s="7"/>
      <c r="AGV185" s="7"/>
      <c r="AGW185" s="7"/>
      <c r="AGX185" s="7"/>
      <c r="AGY185" s="7"/>
      <c r="AGZ185" s="7"/>
      <c r="AHA185" s="7"/>
      <c r="AHB185" s="7"/>
      <c r="AHC185" s="7"/>
      <c r="AHD185" s="7"/>
      <c r="AHE185" s="7"/>
      <c r="AHF185" s="7"/>
      <c r="AHG185" s="7"/>
      <c r="AHH185" s="7"/>
      <c r="AHI185" s="7"/>
      <c r="AHJ185" s="7"/>
      <c r="AHK185" s="7"/>
      <c r="AHL185" s="7"/>
      <c r="AHM185" s="7"/>
      <c r="AHN185" s="7"/>
      <c r="AHO185" s="7"/>
      <c r="AHP185" s="7"/>
      <c r="AHQ185" s="7"/>
      <c r="AHR185" s="7"/>
      <c r="AHS185" s="7"/>
      <c r="AHT185" s="7"/>
      <c r="AHU185" s="7"/>
      <c r="AHV185" s="7"/>
      <c r="AHW185" s="7"/>
      <c r="AHX185" s="7"/>
      <c r="AHY185" s="7"/>
      <c r="AHZ185" s="7"/>
      <c r="AIA185" s="7"/>
      <c r="AIB185" s="7"/>
      <c r="AIC185" s="7"/>
      <c r="AID185" s="7"/>
      <c r="AIE185" s="7"/>
      <c r="AIF185" s="7"/>
      <c r="AIG185" s="7"/>
      <c r="AIH185" s="7"/>
      <c r="AII185" s="7"/>
      <c r="AIJ185" s="7"/>
      <c r="AIK185" s="7"/>
      <c r="AIL185" s="7"/>
      <c r="AIM185" s="7"/>
      <c r="AIN185" s="7"/>
      <c r="AIO185" s="7"/>
      <c r="AIP185" s="7"/>
      <c r="AIQ185" s="7"/>
      <c r="AIR185" s="7"/>
      <c r="AIS185" s="7"/>
      <c r="AIT185" s="7"/>
      <c r="AIU185" s="7"/>
      <c r="AIV185" s="7"/>
      <c r="AIW185" s="7"/>
      <c r="AIX185" s="7"/>
      <c r="AIY185" s="7"/>
      <c r="AIZ185" s="7"/>
      <c r="AJA185" s="7"/>
      <c r="AJB185" s="7"/>
      <c r="AJC185" s="7"/>
      <c r="AJD185" s="7"/>
      <c r="AJE185" s="7"/>
      <c r="AJF185" s="7"/>
      <c r="AJG185" s="7"/>
      <c r="AJH185" s="7"/>
      <c r="AJI185" s="7"/>
      <c r="AJJ185" s="7"/>
      <c r="AJK185" s="7"/>
      <c r="AJL185" s="7"/>
      <c r="AJM185" s="7"/>
      <c r="AJN185" s="7"/>
      <c r="AJO185" s="7"/>
      <c r="AJP185" s="7"/>
      <c r="AJQ185" s="7"/>
      <c r="AJR185" s="7"/>
      <c r="AJS185" s="7"/>
      <c r="AJT185" s="7"/>
      <c r="AJU185" s="7"/>
      <c r="AJV185" s="7"/>
      <c r="AJW185" s="7"/>
      <c r="AJX185" s="7"/>
      <c r="AJY185" s="7"/>
      <c r="AJZ185" s="7"/>
      <c r="AKA185" s="7"/>
      <c r="AKB185" s="7"/>
      <c r="AKC185" s="7"/>
      <c r="AKD185" s="7"/>
      <c r="AKE185" s="7"/>
      <c r="AKF185" s="7"/>
      <c r="AKG185" s="7"/>
      <c r="AKH185" s="7"/>
      <c r="AKI185" s="7"/>
      <c r="AKJ185" s="7"/>
      <c r="AKK185" s="7"/>
      <c r="AKL185" s="7"/>
      <c r="AKM185" s="7"/>
      <c r="AKN185" s="7"/>
      <c r="AKO185" s="7"/>
      <c r="AKP185" s="7"/>
      <c r="AKQ185" s="7"/>
      <c r="AKR185" s="7"/>
      <c r="AKS185" s="7"/>
      <c r="AKT185" s="7"/>
      <c r="AKU185" s="7"/>
      <c r="AKV185" s="7"/>
      <c r="AKW185" s="7"/>
      <c r="AKX185" s="7"/>
      <c r="AKY185" s="7"/>
      <c r="AKZ185" s="7"/>
      <c r="ALA185" s="7"/>
      <c r="ALB185" s="7"/>
      <c r="ALC185" s="7"/>
      <c r="ALD185" s="7"/>
      <c r="ALE185" s="7"/>
      <c r="ALF185" s="7"/>
      <c r="ALG185" s="7"/>
      <c r="ALH185" s="7"/>
      <c r="ALI185" s="7"/>
      <c r="ALJ185" s="7"/>
      <c r="ALK185" s="7"/>
      <c r="ALL185" s="7"/>
      <c r="ALM185" s="7"/>
      <c r="ALN185" s="7"/>
      <c r="ALO185" s="7"/>
      <c r="ALP185" s="7"/>
      <c r="ALQ185" s="7"/>
      <c r="ALR185" s="7"/>
      <c r="ALS185" s="7"/>
      <c r="ALT185" s="7"/>
      <c r="ALU185" s="7"/>
      <c r="ALV185" s="7"/>
      <c r="ALW185" s="7"/>
      <c r="ALX185" s="7"/>
      <c r="ALY185" s="7"/>
      <c r="ALZ185" s="7"/>
      <c r="AMA185" s="7"/>
      <c r="AMB185" s="7"/>
      <c r="AMC185" s="7"/>
      <c r="AMD185" s="7"/>
    </row>
    <row r="186" spans="1:1018" x14ac:dyDescent="0.25">
      <c r="A186" s="37" t="s">
        <v>119</v>
      </c>
      <c r="B186" s="9" t="s">
        <v>110</v>
      </c>
      <c r="C186" s="10"/>
      <c r="D186" s="10"/>
      <c r="E186" s="9" t="s">
        <v>121</v>
      </c>
      <c r="F186" s="10">
        <v>2E-3</v>
      </c>
      <c r="G186" s="21" t="s">
        <v>10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  <c r="EG186" s="7"/>
      <c r="EH186" s="7"/>
      <c r="EI186" s="7"/>
      <c r="EJ186" s="7"/>
      <c r="EK186" s="7"/>
      <c r="EL186" s="7"/>
      <c r="EM186" s="7"/>
      <c r="EN186" s="7"/>
      <c r="EO186" s="7"/>
      <c r="EP186" s="7"/>
      <c r="EQ186" s="7"/>
      <c r="ER186" s="7"/>
      <c r="ES186" s="7"/>
      <c r="ET186" s="7"/>
      <c r="EU186" s="7"/>
      <c r="EV186" s="7"/>
      <c r="EW186" s="7"/>
      <c r="EX186" s="7"/>
      <c r="EY186" s="7"/>
      <c r="EZ186" s="7"/>
      <c r="FA186" s="7"/>
      <c r="FB186" s="7"/>
      <c r="FC186" s="7"/>
      <c r="FD186" s="7"/>
      <c r="FE186" s="7"/>
      <c r="FF186" s="7"/>
      <c r="FG186" s="7"/>
      <c r="FH186" s="7"/>
      <c r="FI186" s="7"/>
      <c r="FJ186" s="7"/>
      <c r="FK186" s="7"/>
      <c r="FL186" s="7"/>
      <c r="FM186" s="7"/>
      <c r="FN186" s="7"/>
      <c r="FO186" s="7"/>
      <c r="FP186" s="7"/>
      <c r="FQ186" s="7"/>
      <c r="FR186" s="7"/>
      <c r="FS186" s="7"/>
      <c r="FT186" s="7"/>
      <c r="FU186" s="7"/>
      <c r="FV186" s="7"/>
      <c r="FW186" s="7"/>
      <c r="FX186" s="7"/>
      <c r="FY186" s="7"/>
      <c r="FZ186" s="7"/>
      <c r="GA186" s="7"/>
      <c r="GB186" s="7"/>
      <c r="GC186" s="7"/>
      <c r="GD186" s="7"/>
      <c r="GE186" s="7"/>
      <c r="GF186" s="7"/>
      <c r="GG186" s="7"/>
      <c r="GH186" s="7"/>
      <c r="GI186" s="7"/>
      <c r="GJ186" s="7"/>
      <c r="GK186" s="7"/>
      <c r="GL186" s="7"/>
      <c r="GM186" s="7"/>
      <c r="GN186" s="7"/>
      <c r="GO186" s="7"/>
      <c r="GP186" s="7"/>
      <c r="GQ186" s="7"/>
      <c r="GR186" s="7"/>
      <c r="GS186" s="7"/>
      <c r="GT186" s="7"/>
      <c r="GU186" s="7"/>
      <c r="GV186" s="7"/>
      <c r="GW186" s="7"/>
      <c r="GX186" s="7"/>
      <c r="GY186" s="7"/>
      <c r="GZ186" s="7"/>
      <c r="HA186" s="7"/>
      <c r="HB186" s="7"/>
      <c r="HC186" s="7"/>
      <c r="HD186" s="7"/>
      <c r="HE186" s="7"/>
      <c r="HF186" s="7"/>
      <c r="HG186" s="7"/>
      <c r="HH186" s="7"/>
      <c r="HI186" s="7"/>
      <c r="HJ186" s="7"/>
      <c r="HK186" s="7"/>
      <c r="HL186" s="7"/>
      <c r="HM186" s="7"/>
      <c r="HN186" s="7"/>
      <c r="HO186" s="7"/>
      <c r="HP186" s="7"/>
      <c r="HQ186" s="7"/>
      <c r="HR186" s="7"/>
      <c r="HS186" s="7"/>
      <c r="HT186" s="7"/>
      <c r="HU186" s="7"/>
      <c r="HV186" s="7"/>
      <c r="HW186" s="7"/>
      <c r="HX186" s="7"/>
      <c r="HY186" s="7"/>
      <c r="HZ186" s="7"/>
      <c r="IA186" s="7"/>
      <c r="IB186" s="7"/>
      <c r="IC186" s="7"/>
      <c r="ID186" s="7"/>
      <c r="IE186" s="7"/>
      <c r="IF186" s="7"/>
      <c r="IG186" s="7"/>
      <c r="IH186" s="7"/>
      <c r="II186" s="7"/>
      <c r="IJ186" s="7"/>
      <c r="IK186" s="7"/>
      <c r="IL186" s="7"/>
      <c r="IM186" s="7"/>
      <c r="IN186" s="7"/>
      <c r="IO186" s="7"/>
      <c r="IP186" s="7"/>
      <c r="IQ186" s="7"/>
      <c r="IR186" s="7"/>
      <c r="IS186" s="7"/>
      <c r="IT186" s="7"/>
      <c r="IU186" s="7"/>
      <c r="IV186" s="7"/>
      <c r="IW186" s="7"/>
      <c r="IX186" s="7"/>
      <c r="IY186" s="7"/>
      <c r="IZ186" s="7"/>
      <c r="JA186" s="7"/>
      <c r="JB186" s="7"/>
      <c r="JC186" s="7"/>
      <c r="JD186" s="7"/>
      <c r="JE186" s="7"/>
      <c r="JF186" s="7"/>
      <c r="JG186" s="7"/>
      <c r="JH186" s="7"/>
      <c r="JI186" s="7"/>
      <c r="JJ186" s="7"/>
      <c r="JK186" s="7"/>
      <c r="JL186" s="7"/>
      <c r="JM186" s="7"/>
      <c r="JN186" s="7"/>
      <c r="JO186" s="7"/>
      <c r="JP186" s="7"/>
      <c r="JQ186" s="7"/>
      <c r="JR186" s="7"/>
      <c r="JS186" s="7"/>
      <c r="JT186" s="7"/>
      <c r="JU186" s="7"/>
      <c r="JV186" s="7"/>
      <c r="JW186" s="7"/>
      <c r="JX186" s="7"/>
      <c r="JY186" s="7"/>
      <c r="JZ186" s="7"/>
      <c r="KA186" s="7"/>
      <c r="KB186" s="7"/>
      <c r="KC186" s="7"/>
      <c r="KD186" s="7"/>
      <c r="KE186" s="7"/>
      <c r="KF186" s="7"/>
      <c r="KG186" s="7"/>
      <c r="KH186" s="7"/>
      <c r="KI186" s="7"/>
      <c r="KJ186" s="7"/>
      <c r="KK186" s="7"/>
      <c r="KL186" s="7"/>
      <c r="KM186" s="7"/>
      <c r="KN186" s="7"/>
      <c r="KO186" s="7"/>
      <c r="KP186" s="7"/>
      <c r="KQ186" s="7"/>
      <c r="KR186" s="7"/>
      <c r="KS186" s="7"/>
      <c r="KT186" s="7"/>
      <c r="KU186" s="7"/>
      <c r="KV186" s="7"/>
      <c r="KW186" s="7"/>
      <c r="KX186" s="7"/>
      <c r="KY186" s="7"/>
      <c r="KZ186" s="7"/>
      <c r="LA186" s="7"/>
      <c r="LB186" s="7"/>
      <c r="LC186" s="7"/>
      <c r="LD186" s="7"/>
      <c r="LE186" s="7"/>
      <c r="LF186" s="7"/>
      <c r="LG186" s="7"/>
      <c r="LH186" s="7"/>
      <c r="LI186" s="7"/>
      <c r="LJ186" s="7"/>
      <c r="LK186" s="7"/>
      <c r="LL186" s="7"/>
      <c r="LM186" s="7"/>
      <c r="LN186" s="7"/>
      <c r="LO186" s="7"/>
      <c r="LP186" s="7"/>
      <c r="LQ186" s="7"/>
      <c r="LR186" s="7"/>
      <c r="LS186" s="7"/>
      <c r="LT186" s="7"/>
      <c r="LU186" s="7"/>
      <c r="LV186" s="7"/>
      <c r="LW186" s="7"/>
      <c r="LX186" s="7"/>
      <c r="LY186" s="7"/>
      <c r="LZ186" s="7"/>
      <c r="MA186" s="7"/>
      <c r="MB186" s="7"/>
      <c r="MC186" s="7"/>
      <c r="MD186" s="7"/>
      <c r="ME186" s="7"/>
      <c r="MF186" s="7"/>
      <c r="MG186" s="7"/>
      <c r="MH186" s="7"/>
      <c r="MI186" s="7"/>
      <c r="MJ186" s="7"/>
      <c r="MK186" s="7"/>
      <c r="ML186" s="7"/>
      <c r="MM186" s="7"/>
      <c r="MN186" s="7"/>
      <c r="MO186" s="7"/>
      <c r="MP186" s="7"/>
      <c r="MQ186" s="7"/>
      <c r="MR186" s="7"/>
      <c r="MS186" s="7"/>
      <c r="MT186" s="7"/>
      <c r="MU186" s="7"/>
      <c r="MV186" s="7"/>
      <c r="MW186" s="7"/>
      <c r="MX186" s="7"/>
      <c r="MY186" s="7"/>
      <c r="MZ186" s="7"/>
      <c r="NA186" s="7"/>
      <c r="NB186" s="7"/>
      <c r="NC186" s="7"/>
      <c r="ND186" s="7"/>
      <c r="NE186" s="7"/>
      <c r="NF186" s="7"/>
      <c r="NG186" s="7"/>
      <c r="NH186" s="7"/>
      <c r="NI186" s="7"/>
      <c r="NJ186" s="7"/>
      <c r="NK186" s="7"/>
      <c r="NL186" s="7"/>
      <c r="NM186" s="7"/>
      <c r="NN186" s="7"/>
      <c r="NO186" s="7"/>
      <c r="NP186" s="7"/>
      <c r="NQ186" s="7"/>
      <c r="NR186" s="7"/>
      <c r="NS186" s="7"/>
      <c r="NT186" s="7"/>
      <c r="NU186" s="7"/>
      <c r="NV186" s="7"/>
      <c r="NW186" s="7"/>
      <c r="NX186" s="7"/>
      <c r="NY186" s="7"/>
      <c r="NZ186" s="7"/>
      <c r="OA186" s="7"/>
      <c r="OB186" s="7"/>
      <c r="OC186" s="7"/>
      <c r="OD186" s="7"/>
      <c r="OE186" s="7"/>
      <c r="OF186" s="7"/>
      <c r="OG186" s="7"/>
      <c r="OH186" s="7"/>
      <c r="OI186" s="7"/>
      <c r="OJ186" s="7"/>
      <c r="OK186" s="7"/>
      <c r="OL186" s="7"/>
      <c r="OM186" s="7"/>
      <c r="ON186" s="7"/>
      <c r="OO186" s="7"/>
      <c r="OP186" s="7"/>
      <c r="OQ186" s="7"/>
      <c r="OR186" s="7"/>
      <c r="OS186" s="7"/>
      <c r="OT186" s="7"/>
      <c r="OU186" s="7"/>
      <c r="OV186" s="7"/>
      <c r="OW186" s="7"/>
      <c r="OX186" s="7"/>
      <c r="OY186" s="7"/>
      <c r="OZ186" s="7"/>
      <c r="PA186" s="7"/>
      <c r="PB186" s="7"/>
      <c r="PC186" s="7"/>
      <c r="PD186" s="7"/>
      <c r="PE186" s="7"/>
      <c r="PF186" s="7"/>
      <c r="PG186" s="7"/>
      <c r="PH186" s="7"/>
      <c r="PI186" s="7"/>
      <c r="PJ186" s="7"/>
      <c r="PK186" s="7"/>
      <c r="PL186" s="7"/>
      <c r="PM186" s="7"/>
      <c r="PN186" s="7"/>
      <c r="PO186" s="7"/>
      <c r="PP186" s="7"/>
      <c r="PQ186" s="7"/>
      <c r="PR186" s="7"/>
      <c r="PS186" s="7"/>
      <c r="PT186" s="7"/>
      <c r="PU186" s="7"/>
      <c r="PV186" s="7"/>
      <c r="PW186" s="7"/>
      <c r="PX186" s="7"/>
      <c r="PY186" s="7"/>
      <c r="PZ186" s="7"/>
      <c r="QA186" s="7"/>
      <c r="QB186" s="7"/>
      <c r="QC186" s="7"/>
      <c r="QD186" s="7"/>
      <c r="QE186" s="7"/>
      <c r="QF186" s="7"/>
      <c r="QG186" s="7"/>
      <c r="QH186" s="7"/>
      <c r="QI186" s="7"/>
      <c r="QJ186" s="7"/>
      <c r="QK186" s="7"/>
      <c r="QL186" s="7"/>
      <c r="QM186" s="7"/>
      <c r="QN186" s="7"/>
      <c r="QO186" s="7"/>
      <c r="QP186" s="7"/>
      <c r="QQ186" s="7"/>
      <c r="QR186" s="7"/>
      <c r="QS186" s="7"/>
      <c r="QT186" s="7"/>
      <c r="QU186" s="7"/>
      <c r="QV186" s="7"/>
      <c r="QW186" s="7"/>
      <c r="QX186" s="7"/>
      <c r="QY186" s="7"/>
      <c r="QZ186" s="7"/>
      <c r="RA186" s="7"/>
      <c r="RB186" s="7"/>
      <c r="RC186" s="7"/>
      <c r="RD186" s="7"/>
      <c r="RE186" s="7"/>
      <c r="RF186" s="7"/>
      <c r="RG186" s="7"/>
      <c r="RH186" s="7"/>
      <c r="RI186" s="7"/>
      <c r="RJ186" s="7"/>
      <c r="RK186" s="7"/>
      <c r="RL186" s="7"/>
      <c r="RM186" s="7"/>
      <c r="RN186" s="7"/>
      <c r="RO186" s="7"/>
      <c r="RP186" s="7"/>
      <c r="RQ186" s="7"/>
      <c r="RR186" s="7"/>
      <c r="RS186" s="7"/>
      <c r="RT186" s="7"/>
      <c r="RU186" s="7"/>
      <c r="RV186" s="7"/>
      <c r="RW186" s="7"/>
      <c r="RX186" s="7"/>
      <c r="RY186" s="7"/>
      <c r="RZ186" s="7"/>
      <c r="SA186" s="7"/>
      <c r="SB186" s="7"/>
      <c r="SC186" s="7"/>
      <c r="SD186" s="7"/>
      <c r="SE186" s="7"/>
      <c r="SF186" s="7"/>
      <c r="SG186" s="7"/>
      <c r="SH186" s="7"/>
      <c r="SI186" s="7"/>
      <c r="SJ186" s="7"/>
      <c r="SK186" s="7"/>
      <c r="SL186" s="7"/>
      <c r="SM186" s="7"/>
      <c r="SN186" s="7"/>
      <c r="SO186" s="7"/>
      <c r="SP186" s="7"/>
      <c r="SQ186" s="7"/>
      <c r="SR186" s="7"/>
      <c r="SS186" s="7"/>
      <c r="ST186" s="7"/>
      <c r="SU186" s="7"/>
      <c r="SV186" s="7"/>
      <c r="SW186" s="7"/>
      <c r="SX186" s="7"/>
      <c r="SY186" s="7"/>
      <c r="SZ186" s="7"/>
      <c r="TA186" s="7"/>
      <c r="TB186" s="7"/>
      <c r="TC186" s="7"/>
      <c r="TD186" s="7"/>
      <c r="TE186" s="7"/>
      <c r="TF186" s="7"/>
      <c r="TG186" s="7"/>
      <c r="TH186" s="7"/>
      <c r="TI186" s="7"/>
      <c r="TJ186" s="7"/>
      <c r="TK186" s="7"/>
      <c r="TL186" s="7"/>
      <c r="TM186" s="7"/>
      <c r="TN186" s="7"/>
      <c r="TO186" s="7"/>
      <c r="TP186" s="7"/>
      <c r="TQ186" s="7"/>
      <c r="TR186" s="7"/>
      <c r="TS186" s="7"/>
      <c r="TT186" s="7"/>
      <c r="TU186" s="7"/>
      <c r="TV186" s="7"/>
      <c r="TW186" s="7"/>
      <c r="TX186" s="7"/>
      <c r="TY186" s="7"/>
      <c r="TZ186" s="7"/>
      <c r="UA186" s="7"/>
      <c r="UB186" s="7"/>
      <c r="UC186" s="7"/>
      <c r="UD186" s="7"/>
      <c r="UE186" s="7"/>
      <c r="UF186" s="7"/>
      <c r="UG186" s="7"/>
      <c r="UH186" s="7"/>
      <c r="UI186" s="7"/>
      <c r="UJ186" s="7"/>
      <c r="UK186" s="7"/>
      <c r="UL186" s="7"/>
      <c r="UM186" s="7"/>
      <c r="UN186" s="7"/>
      <c r="UO186" s="7"/>
      <c r="UP186" s="7"/>
      <c r="UQ186" s="7"/>
      <c r="UR186" s="7"/>
      <c r="US186" s="7"/>
      <c r="UT186" s="7"/>
      <c r="UU186" s="7"/>
      <c r="UV186" s="7"/>
      <c r="UW186" s="7"/>
      <c r="UX186" s="7"/>
      <c r="UY186" s="7"/>
      <c r="UZ186" s="7"/>
      <c r="VA186" s="7"/>
      <c r="VB186" s="7"/>
      <c r="VC186" s="7"/>
      <c r="VD186" s="7"/>
      <c r="VE186" s="7"/>
      <c r="VF186" s="7"/>
      <c r="VG186" s="7"/>
      <c r="VH186" s="7"/>
      <c r="VI186" s="7"/>
      <c r="VJ186" s="7"/>
      <c r="VK186" s="7"/>
      <c r="VL186" s="7"/>
      <c r="VM186" s="7"/>
      <c r="VN186" s="7"/>
      <c r="VO186" s="7"/>
      <c r="VP186" s="7"/>
      <c r="VQ186" s="7"/>
      <c r="VR186" s="7"/>
      <c r="VS186" s="7"/>
      <c r="VT186" s="7"/>
      <c r="VU186" s="7"/>
      <c r="VV186" s="7"/>
      <c r="VW186" s="7"/>
      <c r="VX186" s="7"/>
      <c r="VY186" s="7"/>
      <c r="VZ186" s="7"/>
      <c r="WA186" s="7"/>
      <c r="WB186" s="7"/>
      <c r="WC186" s="7"/>
      <c r="WD186" s="7"/>
      <c r="WE186" s="7"/>
      <c r="WF186" s="7"/>
      <c r="WG186" s="7"/>
      <c r="WH186" s="7"/>
      <c r="WI186" s="7"/>
      <c r="WJ186" s="7"/>
      <c r="WK186" s="7"/>
      <c r="WL186" s="7"/>
      <c r="WM186" s="7"/>
      <c r="WN186" s="7"/>
      <c r="WO186" s="7"/>
      <c r="WP186" s="7"/>
      <c r="WQ186" s="7"/>
      <c r="WR186" s="7"/>
      <c r="WS186" s="7"/>
      <c r="WT186" s="7"/>
      <c r="WU186" s="7"/>
      <c r="WV186" s="7"/>
      <c r="WW186" s="7"/>
      <c r="WX186" s="7"/>
      <c r="WY186" s="7"/>
      <c r="WZ186" s="7"/>
      <c r="XA186" s="7"/>
      <c r="XB186" s="7"/>
      <c r="XC186" s="7"/>
      <c r="XD186" s="7"/>
      <c r="XE186" s="7"/>
      <c r="XF186" s="7"/>
      <c r="XG186" s="7"/>
      <c r="XH186" s="7"/>
      <c r="XI186" s="7"/>
      <c r="XJ186" s="7"/>
      <c r="XK186" s="7"/>
      <c r="XL186" s="7"/>
      <c r="XM186" s="7"/>
      <c r="XN186" s="7"/>
      <c r="XO186" s="7"/>
      <c r="XP186" s="7"/>
      <c r="XQ186" s="7"/>
      <c r="XR186" s="7"/>
      <c r="XS186" s="7"/>
      <c r="XT186" s="7"/>
      <c r="XU186" s="7"/>
      <c r="XV186" s="7"/>
      <c r="XW186" s="7"/>
      <c r="XX186" s="7"/>
      <c r="XY186" s="7"/>
      <c r="XZ186" s="7"/>
      <c r="YA186" s="7"/>
      <c r="YB186" s="7"/>
      <c r="YC186" s="7"/>
      <c r="YD186" s="7"/>
      <c r="YE186" s="7"/>
      <c r="YF186" s="7"/>
      <c r="YG186" s="7"/>
      <c r="YH186" s="7"/>
      <c r="YI186" s="7"/>
      <c r="YJ186" s="7"/>
      <c r="YK186" s="7"/>
      <c r="YL186" s="7"/>
      <c r="YM186" s="7"/>
      <c r="YN186" s="7"/>
      <c r="YO186" s="7"/>
      <c r="YP186" s="7"/>
      <c r="YQ186" s="7"/>
      <c r="YR186" s="7"/>
      <c r="YS186" s="7"/>
      <c r="YT186" s="7"/>
      <c r="YU186" s="7"/>
      <c r="YV186" s="7"/>
      <c r="YW186" s="7"/>
      <c r="YX186" s="7"/>
      <c r="YY186" s="7"/>
      <c r="YZ186" s="7"/>
      <c r="ZA186" s="7"/>
      <c r="ZB186" s="7"/>
      <c r="ZC186" s="7"/>
      <c r="ZD186" s="7"/>
      <c r="ZE186" s="7"/>
      <c r="ZF186" s="7"/>
      <c r="ZG186" s="7"/>
      <c r="ZH186" s="7"/>
      <c r="ZI186" s="7"/>
      <c r="ZJ186" s="7"/>
      <c r="ZK186" s="7"/>
      <c r="ZL186" s="7"/>
      <c r="ZM186" s="7"/>
      <c r="ZN186" s="7"/>
      <c r="ZO186" s="7"/>
      <c r="ZP186" s="7"/>
      <c r="ZQ186" s="7"/>
      <c r="ZR186" s="7"/>
      <c r="ZS186" s="7"/>
      <c r="ZT186" s="7"/>
      <c r="ZU186" s="7"/>
      <c r="ZV186" s="7"/>
      <c r="ZW186" s="7"/>
      <c r="ZX186" s="7"/>
      <c r="ZY186" s="7"/>
      <c r="ZZ186" s="7"/>
      <c r="AAA186" s="7"/>
      <c r="AAB186" s="7"/>
      <c r="AAC186" s="7"/>
      <c r="AAD186" s="7"/>
      <c r="AAE186" s="7"/>
      <c r="AAF186" s="7"/>
      <c r="AAG186" s="7"/>
      <c r="AAH186" s="7"/>
      <c r="AAI186" s="7"/>
      <c r="AAJ186" s="7"/>
      <c r="AAK186" s="7"/>
      <c r="AAL186" s="7"/>
      <c r="AAM186" s="7"/>
      <c r="AAN186" s="7"/>
      <c r="AAO186" s="7"/>
      <c r="AAP186" s="7"/>
      <c r="AAQ186" s="7"/>
      <c r="AAR186" s="7"/>
      <c r="AAS186" s="7"/>
      <c r="AAT186" s="7"/>
      <c r="AAU186" s="7"/>
      <c r="AAV186" s="7"/>
      <c r="AAW186" s="7"/>
      <c r="AAX186" s="7"/>
      <c r="AAY186" s="7"/>
      <c r="AAZ186" s="7"/>
      <c r="ABA186" s="7"/>
      <c r="ABB186" s="7"/>
      <c r="ABC186" s="7"/>
      <c r="ABD186" s="7"/>
      <c r="ABE186" s="7"/>
      <c r="ABF186" s="7"/>
      <c r="ABG186" s="7"/>
      <c r="ABH186" s="7"/>
      <c r="ABI186" s="7"/>
      <c r="ABJ186" s="7"/>
      <c r="ABK186" s="7"/>
      <c r="ABL186" s="7"/>
      <c r="ABM186" s="7"/>
      <c r="ABN186" s="7"/>
      <c r="ABO186" s="7"/>
      <c r="ABP186" s="7"/>
      <c r="ABQ186" s="7"/>
      <c r="ABR186" s="7"/>
      <c r="ABS186" s="7"/>
      <c r="ABT186" s="7"/>
      <c r="ABU186" s="7"/>
      <c r="ABV186" s="7"/>
      <c r="ABW186" s="7"/>
      <c r="ABX186" s="7"/>
      <c r="ABY186" s="7"/>
      <c r="ABZ186" s="7"/>
      <c r="ACA186" s="7"/>
      <c r="ACB186" s="7"/>
      <c r="ACC186" s="7"/>
      <c r="ACD186" s="7"/>
      <c r="ACE186" s="7"/>
      <c r="ACF186" s="7"/>
      <c r="ACG186" s="7"/>
      <c r="ACH186" s="7"/>
      <c r="ACI186" s="7"/>
      <c r="ACJ186" s="7"/>
      <c r="ACK186" s="7"/>
      <c r="ACL186" s="7"/>
      <c r="ACM186" s="7"/>
      <c r="ACN186" s="7"/>
      <c r="ACO186" s="7"/>
      <c r="ACP186" s="7"/>
      <c r="ACQ186" s="7"/>
      <c r="ACR186" s="7"/>
      <c r="ACS186" s="7"/>
      <c r="ACT186" s="7"/>
      <c r="ACU186" s="7"/>
      <c r="ACV186" s="7"/>
      <c r="ACW186" s="7"/>
      <c r="ACX186" s="7"/>
      <c r="ACY186" s="7"/>
      <c r="ACZ186" s="7"/>
      <c r="ADA186" s="7"/>
      <c r="ADB186" s="7"/>
      <c r="ADC186" s="7"/>
      <c r="ADD186" s="7"/>
      <c r="ADE186" s="7"/>
      <c r="ADF186" s="7"/>
      <c r="ADG186" s="7"/>
      <c r="ADH186" s="7"/>
      <c r="ADI186" s="7"/>
      <c r="ADJ186" s="7"/>
      <c r="ADK186" s="7"/>
      <c r="ADL186" s="7"/>
      <c r="ADM186" s="7"/>
      <c r="ADN186" s="7"/>
      <c r="ADO186" s="7"/>
      <c r="ADP186" s="7"/>
      <c r="ADQ186" s="7"/>
      <c r="ADR186" s="7"/>
      <c r="ADS186" s="7"/>
      <c r="ADT186" s="7"/>
      <c r="ADU186" s="7"/>
      <c r="ADV186" s="7"/>
      <c r="ADW186" s="7"/>
      <c r="ADX186" s="7"/>
      <c r="ADY186" s="7"/>
      <c r="ADZ186" s="7"/>
      <c r="AEA186" s="7"/>
      <c r="AEB186" s="7"/>
      <c r="AEC186" s="7"/>
      <c r="AED186" s="7"/>
      <c r="AEE186" s="7"/>
      <c r="AEF186" s="7"/>
      <c r="AEG186" s="7"/>
      <c r="AEH186" s="7"/>
      <c r="AEI186" s="7"/>
      <c r="AEJ186" s="7"/>
      <c r="AEK186" s="7"/>
      <c r="AEL186" s="7"/>
      <c r="AEM186" s="7"/>
      <c r="AEN186" s="7"/>
      <c r="AEO186" s="7"/>
      <c r="AEP186" s="7"/>
      <c r="AEQ186" s="7"/>
      <c r="AER186" s="7"/>
      <c r="AES186" s="7"/>
      <c r="AET186" s="7"/>
      <c r="AEU186" s="7"/>
      <c r="AEV186" s="7"/>
      <c r="AEW186" s="7"/>
      <c r="AEX186" s="7"/>
      <c r="AEY186" s="7"/>
      <c r="AEZ186" s="7"/>
      <c r="AFA186" s="7"/>
      <c r="AFB186" s="7"/>
      <c r="AFC186" s="7"/>
      <c r="AFD186" s="7"/>
      <c r="AFE186" s="7"/>
      <c r="AFF186" s="7"/>
      <c r="AFG186" s="7"/>
      <c r="AFH186" s="7"/>
      <c r="AFI186" s="7"/>
      <c r="AFJ186" s="7"/>
      <c r="AFK186" s="7"/>
      <c r="AFL186" s="7"/>
      <c r="AFM186" s="7"/>
      <c r="AFN186" s="7"/>
      <c r="AFO186" s="7"/>
      <c r="AFP186" s="7"/>
      <c r="AFQ186" s="7"/>
      <c r="AFR186" s="7"/>
      <c r="AFS186" s="7"/>
      <c r="AFT186" s="7"/>
      <c r="AFU186" s="7"/>
      <c r="AFV186" s="7"/>
      <c r="AFW186" s="7"/>
      <c r="AFX186" s="7"/>
      <c r="AFY186" s="7"/>
      <c r="AFZ186" s="7"/>
      <c r="AGA186" s="7"/>
      <c r="AGB186" s="7"/>
      <c r="AGC186" s="7"/>
      <c r="AGD186" s="7"/>
      <c r="AGE186" s="7"/>
      <c r="AGF186" s="7"/>
      <c r="AGG186" s="7"/>
      <c r="AGH186" s="7"/>
      <c r="AGI186" s="7"/>
      <c r="AGJ186" s="7"/>
      <c r="AGK186" s="7"/>
      <c r="AGL186" s="7"/>
      <c r="AGM186" s="7"/>
      <c r="AGN186" s="7"/>
      <c r="AGO186" s="7"/>
      <c r="AGP186" s="7"/>
      <c r="AGQ186" s="7"/>
      <c r="AGR186" s="7"/>
      <c r="AGS186" s="7"/>
      <c r="AGT186" s="7"/>
      <c r="AGU186" s="7"/>
      <c r="AGV186" s="7"/>
      <c r="AGW186" s="7"/>
      <c r="AGX186" s="7"/>
      <c r="AGY186" s="7"/>
      <c r="AGZ186" s="7"/>
      <c r="AHA186" s="7"/>
      <c r="AHB186" s="7"/>
      <c r="AHC186" s="7"/>
      <c r="AHD186" s="7"/>
      <c r="AHE186" s="7"/>
      <c r="AHF186" s="7"/>
      <c r="AHG186" s="7"/>
      <c r="AHH186" s="7"/>
      <c r="AHI186" s="7"/>
      <c r="AHJ186" s="7"/>
      <c r="AHK186" s="7"/>
      <c r="AHL186" s="7"/>
      <c r="AHM186" s="7"/>
      <c r="AHN186" s="7"/>
      <c r="AHO186" s="7"/>
      <c r="AHP186" s="7"/>
      <c r="AHQ186" s="7"/>
      <c r="AHR186" s="7"/>
      <c r="AHS186" s="7"/>
      <c r="AHT186" s="7"/>
      <c r="AHU186" s="7"/>
      <c r="AHV186" s="7"/>
      <c r="AHW186" s="7"/>
      <c r="AHX186" s="7"/>
      <c r="AHY186" s="7"/>
      <c r="AHZ186" s="7"/>
      <c r="AIA186" s="7"/>
      <c r="AIB186" s="7"/>
      <c r="AIC186" s="7"/>
      <c r="AID186" s="7"/>
      <c r="AIE186" s="7"/>
      <c r="AIF186" s="7"/>
      <c r="AIG186" s="7"/>
      <c r="AIH186" s="7"/>
      <c r="AII186" s="7"/>
      <c r="AIJ186" s="7"/>
      <c r="AIK186" s="7"/>
      <c r="AIL186" s="7"/>
      <c r="AIM186" s="7"/>
      <c r="AIN186" s="7"/>
      <c r="AIO186" s="7"/>
      <c r="AIP186" s="7"/>
      <c r="AIQ186" s="7"/>
      <c r="AIR186" s="7"/>
      <c r="AIS186" s="7"/>
      <c r="AIT186" s="7"/>
      <c r="AIU186" s="7"/>
      <c r="AIV186" s="7"/>
      <c r="AIW186" s="7"/>
      <c r="AIX186" s="7"/>
      <c r="AIY186" s="7"/>
      <c r="AIZ186" s="7"/>
      <c r="AJA186" s="7"/>
      <c r="AJB186" s="7"/>
      <c r="AJC186" s="7"/>
      <c r="AJD186" s="7"/>
      <c r="AJE186" s="7"/>
      <c r="AJF186" s="7"/>
      <c r="AJG186" s="7"/>
      <c r="AJH186" s="7"/>
      <c r="AJI186" s="7"/>
      <c r="AJJ186" s="7"/>
      <c r="AJK186" s="7"/>
      <c r="AJL186" s="7"/>
      <c r="AJM186" s="7"/>
      <c r="AJN186" s="7"/>
      <c r="AJO186" s="7"/>
      <c r="AJP186" s="7"/>
      <c r="AJQ186" s="7"/>
      <c r="AJR186" s="7"/>
      <c r="AJS186" s="7"/>
      <c r="AJT186" s="7"/>
      <c r="AJU186" s="7"/>
      <c r="AJV186" s="7"/>
      <c r="AJW186" s="7"/>
      <c r="AJX186" s="7"/>
      <c r="AJY186" s="7"/>
      <c r="AJZ186" s="7"/>
      <c r="AKA186" s="7"/>
      <c r="AKB186" s="7"/>
      <c r="AKC186" s="7"/>
      <c r="AKD186" s="7"/>
      <c r="AKE186" s="7"/>
      <c r="AKF186" s="7"/>
      <c r="AKG186" s="7"/>
      <c r="AKH186" s="7"/>
      <c r="AKI186" s="7"/>
      <c r="AKJ186" s="7"/>
      <c r="AKK186" s="7"/>
      <c r="AKL186" s="7"/>
      <c r="AKM186" s="7"/>
      <c r="AKN186" s="7"/>
      <c r="AKO186" s="7"/>
      <c r="AKP186" s="7"/>
      <c r="AKQ186" s="7"/>
      <c r="AKR186" s="7"/>
      <c r="AKS186" s="7"/>
      <c r="AKT186" s="7"/>
      <c r="AKU186" s="7"/>
      <c r="AKV186" s="7"/>
      <c r="AKW186" s="7"/>
      <c r="AKX186" s="7"/>
      <c r="AKY186" s="7"/>
      <c r="AKZ186" s="7"/>
      <c r="ALA186" s="7"/>
      <c r="ALB186" s="7"/>
      <c r="ALC186" s="7"/>
      <c r="ALD186" s="7"/>
      <c r="ALE186" s="7"/>
      <c r="ALF186" s="7"/>
      <c r="ALG186" s="7"/>
      <c r="ALH186" s="7"/>
      <c r="ALI186" s="7"/>
      <c r="ALJ186" s="7"/>
      <c r="ALK186" s="7"/>
      <c r="ALL186" s="7"/>
      <c r="ALM186" s="7"/>
      <c r="ALN186" s="7"/>
      <c r="ALO186" s="7"/>
      <c r="ALP186" s="7"/>
      <c r="ALQ186" s="7"/>
      <c r="ALR186" s="7"/>
      <c r="ALS186" s="7"/>
      <c r="ALT186" s="7"/>
      <c r="ALU186" s="7"/>
      <c r="ALV186" s="7"/>
      <c r="ALW186" s="7"/>
      <c r="ALX186" s="7"/>
      <c r="ALY186" s="7"/>
      <c r="ALZ186" s="7"/>
      <c r="AMA186" s="7"/>
      <c r="AMB186" s="7"/>
      <c r="AMC186" s="7"/>
      <c r="AMD186" s="7"/>
    </row>
    <row r="187" spans="1:1018" x14ac:dyDescent="0.25">
      <c r="A187" s="37" t="s">
        <v>119</v>
      </c>
      <c r="B187" s="9" t="s">
        <v>110</v>
      </c>
      <c r="C187" s="4">
        <v>0.70499999999999996</v>
      </c>
      <c r="D187" s="4">
        <v>1.4239999999999999</v>
      </c>
      <c r="E187" s="5" t="s">
        <v>194</v>
      </c>
      <c r="F187" s="4">
        <f>0.575-0.32-0.1</f>
        <v>0.15499999999999994</v>
      </c>
      <c r="G187" s="21" t="s">
        <v>10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  <c r="EP187" s="7"/>
      <c r="EQ187" s="7"/>
      <c r="ER187" s="7"/>
      <c r="ES187" s="7"/>
      <c r="ET187" s="7"/>
      <c r="EU187" s="7"/>
      <c r="EV187" s="7"/>
      <c r="EW187" s="7"/>
      <c r="EX187" s="7"/>
      <c r="EY187" s="7"/>
      <c r="EZ187" s="7"/>
      <c r="FA187" s="7"/>
      <c r="FB187" s="7"/>
      <c r="FC187" s="7"/>
      <c r="FD187" s="7"/>
      <c r="FE187" s="7"/>
      <c r="FF187" s="7"/>
      <c r="FG187" s="7"/>
      <c r="FH187" s="7"/>
      <c r="FI187" s="7"/>
      <c r="FJ187" s="7"/>
      <c r="FK187" s="7"/>
      <c r="FL187" s="7"/>
      <c r="FM187" s="7"/>
      <c r="FN187" s="7"/>
      <c r="FO187" s="7"/>
      <c r="FP187" s="7"/>
      <c r="FQ187" s="7"/>
      <c r="FR187" s="7"/>
      <c r="FS187" s="7"/>
      <c r="FT187" s="7"/>
      <c r="FU187" s="7"/>
      <c r="FV187" s="7"/>
      <c r="FW187" s="7"/>
      <c r="FX187" s="7"/>
      <c r="FY187" s="7"/>
      <c r="FZ187" s="7"/>
      <c r="GA187" s="7"/>
      <c r="GB187" s="7"/>
      <c r="GC187" s="7"/>
      <c r="GD187" s="7"/>
      <c r="GE187" s="7"/>
      <c r="GF187" s="7"/>
      <c r="GG187" s="7"/>
      <c r="GH187" s="7"/>
      <c r="GI187" s="7"/>
      <c r="GJ187" s="7"/>
      <c r="GK187" s="7"/>
      <c r="GL187" s="7"/>
      <c r="GM187" s="7"/>
      <c r="GN187" s="7"/>
      <c r="GO187" s="7"/>
      <c r="GP187" s="7"/>
      <c r="GQ187" s="7"/>
      <c r="GR187" s="7"/>
      <c r="GS187" s="7"/>
      <c r="GT187" s="7"/>
      <c r="GU187" s="7"/>
      <c r="GV187" s="7"/>
      <c r="GW187" s="7"/>
      <c r="GX187" s="7"/>
      <c r="GY187" s="7"/>
      <c r="GZ187" s="7"/>
      <c r="HA187" s="7"/>
      <c r="HB187" s="7"/>
      <c r="HC187" s="7"/>
      <c r="HD187" s="7"/>
      <c r="HE187" s="7"/>
      <c r="HF187" s="7"/>
      <c r="HG187" s="7"/>
      <c r="HH187" s="7"/>
      <c r="HI187" s="7"/>
      <c r="HJ187" s="7"/>
      <c r="HK187" s="7"/>
      <c r="HL187" s="7"/>
      <c r="HM187" s="7"/>
      <c r="HN187" s="7"/>
      <c r="HO187" s="7"/>
      <c r="HP187" s="7"/>
      <c r="HQ187" s="7"/>
      <c r="HR187" s="7"/>
      <c r="HS187" s="7"/>
      <c r="HT187" s="7"/>
      <c r="HU187" s="7"/>
      <c r="HV187" s="7"/>
      <c r="HW187" s="7"/>
      <c r="HX187" s="7"/>
      <c r="HY187" s="7"/>
      <c r="HZ187" s="7"/>
      <c r="IA187" s="7"/>
      <c r="IB187" s="7"/>
      <c r="IC187" s="7"/>
      <c r="ID187" s="7"/>
      <c r="IE187" s="7"/>
      <c r="IF187" s="7"/>
      <c r="IG187" s="7"/>
      <c r="IH187" s="7"/>
      <c r="II187" s="7"/>
      <c r="IJ187" s="7"/>
      <c r="IK187" s="7"/>
      <c r="IL187" s="7"/>
      <c r="IM187" s="7"/>
      <c r="IN187" s="7"/>
      <c r="IO187" s="7"/>
      <c r="IP187" s="7"/>
      <c r="IQ187" s="7"/>
      <c r="IR187" s="7"/>
      <c r="IS187" s="7"/>
      <c r="IT187" s="7"/>
      <c r="IU187" s="7"/>
      <c r="IV187" s="7"/>
      <c r="IW187" s="7"/>
      <c r="IX187" s="7"/>
      <c r="IY187" s="7"/>
      <c r="IZ187" s="7"/>
      <c r="JA187" s="7"/>
      <c r="JB187" s="7"/>
      <c r="JC187" s="7"/>
      <c r="JD187" s="7"/>
      <c r="JE187" s="7"/>
      <c r="JF187" s="7"/>
      <c r="JG187" s="7"/>
      <c r="JH187" s="7"/>
      <c r="JI187" s="7"/>
      <c r="JJ187" s="7"/>
      <c r="JK187" s="7"/>
      <c r="JL187" s="7"/>
      <c r="JM187" s="7"/>
      <c r="JN187" s="7"/>
      <c r="JO187" s="7"/>
      <c r="JP187" s="7"/>
      <c r="JQ187" s="7"/>
      <c r="JR187" s="7"/>
      <c r="JS187" s="7"/>
      <c r="JT187" s="7"/>
      <c r="JU187" s="7"/>
      <c r="JV187" s="7"/>
      <c r="JW187" s="7"/>
      <c r="JX187" s="7"/>
      <c r="JY187" s="7"/>
      <c r="JZ187" s="7"/>
      <c r="KA187" s="7"/>
      <c r="KB187" s="7"/>
      <c r="KC187" s="7"/>
      <c r="KD187" s="7"/>
      <c r="KE187" s="7"/>
      <c r="KF187" s="7"/>
      <c r="KG187" s="7"/>
      <c r="KH187" s="7"/>
      <c r="KI187" s="7"/>
      <c r="KJ187" s="7"/>
      <c r="KK187" s="7"/>
      <c r="KL187" s="7"/>
      <c r="KM187" s="7"/>
      <c r="KN187" s="7"/>
      <c r="KO187" s="7"/>
      <c r="KP187" s="7"/>
      <c r="KQ187" s="7"/>
      <c r="KR187" s="7"/>
      <c r="KS187" s="7"/>
      <c r="KT187" s="7"/>
      <c r="KU187" s="7"/>
      <c r="KV187" s="7"/>
      <c r="KW187" s="7"/>
      <c r="KX187" s="7"/>
      <c r="KY187" s="7"/>
      <c r="KZ187" s="7"/>
      <c r="LA187" s="7"/>
      <c r="LB187" s="7"/>
      <c r="LC187" s="7"/>
      <c r="LD187" s="7"/>
      <c r="LE187" s="7"/>
      <c r="LF187" s="7"/>
      <c r="LG187" s="7"/>
      <c r="LH187" s="7"/>
      <c r="LI187" s="7"/>
      <c r="LJ187" s="7"/>
      <c r="LK187" s="7"/>
      <c r="LL187" s="7"/>
      <c r="LM187" s="7"/>
      <c r="LN187" s="7"/>
      <c r="LO187" s="7"/>
      <c r="LP187" s="7"/>
      <c r="LQ187" s="7"/>
      <c r="LR187" s="7"/>
      <c r="LS187" s="7"/>
      <c r="LT187" s="7"/>
      <c r="LU187" s="7"/>
      <c r="LV187" s="7"/>
      <c r="LW187" s="7"/>
      <c r="LX187" s="7"/>
      <c r="LY187" s="7"/>
      <c r="LZ187" s="7"/>
      <c r="MA187" s="7"/>
      <c r="MB187" s="7"/>
      <c r="MC187" s="7"/>
      <c r="MD187" s="7"/>
      <c r="ME187" s="7"/>
      <c r="MF187" s="7"/>
      <c r="MG187" s="7"/>
      <c r="MH187" s="7"/>
      <c r="MI187" s="7"/>
      <c r="MJ187" s="7"/>
      <c r="MK187" s="7"/>
      <c r="ML187" s="7"/>
      <c r="MM187" s="7"/>
      <c r="MN187" s="7"/>
      <c r="MO187" s="7"/>
      <c r="MP187" s="7"/>
      <c r="MQ187" s="7"/>
      <c r="MR187" s="7"/>
      <c r="MS187" s="7"/>
      <c r="MT187" s="7"/>
      <c r="MU187" s="7"/>
      <c r="MV187" s="7"/>
      <c r="MW187" s="7"/>
      <c r="MX187" s="7"/>
      <c r="MY187" s="7"/>
      <c r="MZ187" s="7"/>
      <c r="NA187" s="7"/>
      <c r="NB187" s="7"/>
      <c r="NC187" s="7"/>
      <c r="ND187" s="7"/>
      <c r="NE187" s="7"/>
      <c r="NF187" s="7"/>
      <c r="NG187" s="7"/>
      <c r="NH187" s="7"/>
      <c r="NI187" s="7"/>
      <c r="NJ187" s="7"/>
      <c r="NK187" s="7"/>
      <c r="NL187" s="7"/>
      <c r="NM187" s="7"/>
      <c r="NN187" s="7"/>
      <c r="NO187" s="7"/>
      <c r="NP187" s="7"/>
      <c r="NQ187" s="7"/>
      <c r="NR187" s="7"/>
      <c r="NS187" s="7"/>
      <c r="NT187" s="7"/>
      <c r="NU187" s="7"/>
      <c r="NV187" s="7"/>
      <c r="NW187" s="7"/>
      <c r="NX187" s="7"/>
      <c r="NY187" s="7"/>
      <c r="NZ187" s="7"/>
      <c r="OA187" s="7"/>
      <c r="OB187" s="7"/>
      <c r="OC187" s="7"/>
      <c r="OD187" s="7"/>
      <c r="OE187" s="7"/>
      <c r="OF187" s="7"/>
      <c r="OG187" s="7"/>
      <c r="OH187" s="7"/>
      <c r="OI187" s="7"/>
      <c r="OJ187" s="7"/>
      <c r="OK187" s="7"/>
      <c r="OL187" s="7"/>
      <c r="OM187" s="7"/>
      <c r="ON187" s="7"/>
      <c r="OO187" s="7"/>
      <c r="OP187" s="7"/>
      <c r="OQ187" s="7"/>
      <c r="OR187" s="7"/>
      <c r="OS187" s="7"/>
      <c r="OT187" s="7"/>
      <c r="OU187" s="7"/>
      <c r="OV187" s="7"/>
      <c r="OW187" s="7"/>
      <c r="OX187" s="7"/>
      <c r="OY187" s="7"/>
      <c r="OZ187" s="7"/>
      <c r="PA187" s="7"/>
      <c r="PB187" s="7"/>
      <c r="PC187" s="7"/>
      <c r="PD187" s="7"/>
      <c r="PE187" s="7"/>
      <c r="PF187" s="7"/>
      <c r="PG187" s="7"/>
      <c r="PH187" s="7"/>
      <c r="PI187" s="7"/>
      <c r="PJ187" s="7"/>
      <c r="PK187" s="7"/>
      <c r="PL187" s="7"/>
      <c r="PM187" s="7"/>
      <c r="PN187" s="7"/>
      <c r="PO187" s="7"/>
      <c r="PP187" s="7"/>
      <c r="PQ187" s="7"/>
      <c r="PR187" s="7"/>
      <c r="PS187" s="7"/>
      <c r="PT187" s="7"/>
      <c r="PU187" s="7"/>
      <c r="PV187" s="7"/>
      <c r="PW187" s="7"/>
      <c r="PX187" s="7"/>
      <c r="PY187" s="7"/>
      <c r="PZ187" s="7"/>
      <c r="QA187" s="7"/>
      <c r="QB187" s="7"/>
      <c r="QC187" s="7"/>
      <c r="QD187" s="7"/>
      <c r="QE187" s="7"/>
      <c r="QF187" s="7"/>
      <c r="QG187" s="7"/>
      <c r="QH187" s="7"/>
      <c r="QI187" s="7"/>
      <c r="QJ187" s="7"/>
      <c r="QK187" s="7"/>
      <c r="QL187" s="7"/>
      <c r="QM187" s="7"/>
      <c r="QN187" s="7"/>
      <c r="QO187" s="7"/>
      <c r="QP187" s="7"/>
      <c r="QQ187" s="7"/>
      <c r="QR187" s="7"/>
      <c r="QS187" s="7"/>
      <c r="QT187" s="7"/>
      <c r="QU187" s="7"/>
      <c r="QV187" s="7"/>
      <c r="QW187" s="7"/>
      <c r="QX187" s="7"/>
      <c r="QY187" s="7"/>
      <c r="QZ187" s="7"/>
      <c r="RA187" s="7"/>
      <c r="RB187" s="7"/>
      <c r="RC187" s="7"/>
      <c r="RD187" s="7"/>
      <c r="RE187" s="7"/>
      <c r="RF187" s="7"/>
      <c r="RG187" s="7"/>
      <c r="RH187" s="7"/>
      <c r="RI187" s="7"/>
      <c r="RJ187" s="7"/>
      <c r="RK187" s="7"/>
      <c r="RL187" s="7"/>
      <c r="RM187" s="7"/>
      <c r="RN187" s="7"/>
      <c r="RO187" s="7"/>
      <c r="RP187" s="7"/>
      <c r="RQ187" s="7"/>
      <c r="RR187" s="7"/>
      <c r="RS187" s="7"/>
      <c r="RT187" s="7"/>
      <c r="RU187" s="7"/>
      <c r="RV187" s="7"/>
      <c r="RW187" s="7"/>
      <c r="RX187" s="7"/>
      <c r="RY187" s="7"/>
      <c r="RZ187" s="7"/>
      <c r="SA187" s="7"/>
      <c r="SB187" s="7"/>
      <c r="SC187" s="7"/>
      <c r="SD187" s="7"/>
      <c r="SE187" s="7"/>
      <c r="SF187" s="7"/>
      <c r="SG187" s="7"/>
      <c r="SH187" s="7"/>
      <c r="SI187" s="7"/>
      <c r="SJ187" s="7"/>
      <c r="SK187" s="7"/>
      <c r="SL187" s="7"/>
      <c r="SM187" s="7"/>
      <c r="SN187" s="7"/>
      <c r="SO187" s="7"/>
      <c r="SP187" s="7"/>
      <c r="SQ187" s="7"/>
      <c r="SR187" s="7"/>
      <c r="SS187" s="7"/>
      <c r="ST187" s="7"/>
      <c r="SU187" s="7"/>
      <c r="SV187" s="7"/>
      <c r="SW187" s="7"/>
      <c r="SX187" s="7"/>
      <c r="SY187" s="7"/>
      <c r="SZ187" s="7"/>
      <c r="TA187" s="7"/>
      <c r="TB187" s="7"/>
      <c r="TC187" s="7"/>
      <c r="TD187" s="7"/>
      <c r="TE187" s="7"/>
      <c r="TF187" s="7"/>
      <c r="TG187" s="7"/>
      <c r="TH187" s="7"/>
      <c r="TI187" s="7"/>
      <c r="TJ187" s="7"/>
      <c r="TK187" s="7"/>
      <c r="TL187" s="7"/>
      <c r="TM187" s="7"/>
      <c r="TN187" s="7"/>
      <c r="TO187" s="7"/>
      <c r="TP187" s="7"/>
      <c r="TQ187" s="7"/>
      <c r="TR187" s="7"/>
      <c r="TS187" s="7"/>
      <c r="TT187" s="7"/>
      <c r="TU187" s="7"/>
      <c r="TV187" s="7"/>
      <c r="TW187" s="7"/>
      <c r="TX187" s="7"/>
      <c r="TY187" s="7"/>
      <c r="TZ187" s="7"/>
      <c r="UA187" s="7"/>
      <c r="UB187" s="7"/>
      <c r="UC187" s="7"/>
      <c r="UD187" s="7"/>
      <c r="UE187" s="7"/>
      <c r="UF187" s="7"/>
      <c r="UG187" s="7"/>
      <c r="UH187" s="7"/>
      <c r="UI187" s="7"/>
      <c r="UJ187" s="7"/>
      <c r="UK187" s="7"/>
      <c r="UL187" s="7"/>
      <c r="UM187" s="7"/>
      <c r="UN187" s="7"/>
      <c r="UO187" s="7"/>
      <c r="UP187" s="7"/>
      <c r="UQ187" s="7"/>
      <c r="UR187" s="7"/>
      <c r="US187" s="7"/>
      <c r="UT187" s="7"/>
      <c r="UU187" s="7"/>
      <c r="UV187" s="7"/>
      <c r="UW187" s="7"/>
      <c r="UX187" s="7"/>
      <c r="UY187" s="7"/>
      <c r="UZ187" s="7"/>
      <c r="VA187" s="7"/>
      <c r="VB187" s="7"/>
      <c r="VC187" s="7"/>
      <c r="VD187" s="7"/>
      <c r="VE187" s="7"/>
      <c r="VF187" s="7"/>
      <c r="VG187" s="7"/>
      <c r="VH187" s="7"/>
      <c r="VI187" s="7"/>
      <c r="VJ187" s="7"/>
      <c r="VK187" s="7"/>
      <c r="VL187" s="7"/>
      <c r="VM187" s="7"/>
      <c r="VN187" s="7"/>
      <c r="VO187" s="7"/>
      <c r="VP187" s="7"/>
      <c r="VQ187" s="7"/>
      <c r="VR187" s="7"/>
      <c r="VS187" s="7"/>
      <c r="VT187" s="7"/>
      <c r="VU187" s="7"/>
      <c r="VV187" s="7"/>
      <c r="VW187" s="7"/>
      <c r="VX187" s="7"/>
      <c r="VY187" s="7"/>
      <c r="VZ187" s="7"/>
      <c r="WA187" s="7"/>
      <c r="WB187" s="7"/>
      <c r="WC187" s="7"/>
      <c r="WD187" s="7"/>
      <c r="WE187" s="7"/>
      <c r="WF187" s="7"/>
      <c r="WG187" s="7"/>
      <c r="WH187" s="7"/>
      <c r="WI187" s="7"/>
      <c r="WJ187" s="7"/>
      <c r="WK187" s="7"/>
      <c r="WL187" s="7"/>
      <c r="WM187" s="7"/>
      <c r="WN187" s="7"/>
      <c r="WO187" s="7"/>
      <c r="WP187" s="7"/>
      <c r="WQ187" s="7"/>
      <c r="WR187" s="7"/>
      <c r="WS187" s="7"/>
      <c r="WT187" s="7"/>
      <c r="WU187" s="7"/>
      <c r="WV187" s="7"/>
      <c r="WW187" s="7"/>
      <c r="WX187" s="7"/>
      <c r="WY187" s="7"/>
      <c r="WZ187" s="7"/>
      <c r="XA187" s="7"/>
      <c r="XB187" s="7"/>
      <c r="XC187" s="7"/>
      <c r="XD187" s="7"/>
      <c r="XE187" s="7"/>
      <c r="XF187" s="7"/>
      <c r="XG187" s="7"/>
      <c r="XH187" s="7"/>
      <c r="XI187" s="7"/>
      <c r="XJ187" s="7"/>
      <c r="XK187" s="7"/>
      <c r="XL187" s="7"/>
      <c r="XM187" s="7"/>
      <c r="XN187" s="7"/>
      <c r="XO187" s="7"/>
      <c r="XP187" s="7"/>
      <c r="XQ187" s="7"/>
      <c r="XR187" s="7"/>
      <c r="XS187" s="7"/>
      <c r="XT187" s="7"/>
      <c r="XU187" s="7"/>
      <c r="XV187" s="7"/>
      <c r="XW187" s="7"/>
      <c r="XX187" s="7"/>
      <c r="XY187" s="7"/>
      <c r="XZ187" s="7"/>
      <c r="YA187" s="7"/>
      <c r="YB187" s="7"/>
      <c r="YC187" s="7"/>
      <c r="YD187" s="7"/>
      <c r="YE187" s="7"/>
      <c r="YF187" s="7"/>
      <c r="YG187" s="7"/>
      <c r="YH187" s="7"/>
      <c r="YI187" s="7"/>
      <c r="YJ187" s="7"/>
      <c r="YK187" s="7"/>
      <c r="YL187" s="7"/>
      <c r="YM187" s="7"/>
      <c r="YN187" s="7"/>
      <c r="YO187" s="7"/>
      <c r="YP187" s="7"/>
      <c r="YQ187" s="7"/>
      <c r="YR187" s="7"/>
      <c r="YS187" s="7"/>
      <c r="YT187" s="7"/>
      <c r="YU187" s="7"/>
      <c r="YV187" s="7"/>
      <c r="YW187" s="7"/>
      <c r="YX187" s="7"/>
      <c r="YY187" s="7"/>
      <c r="YZ187" s="7"/>
      <c r="ZA187" s="7"/>
      <c r="ZB187" s="7"/>
      <c r="ZC187" s="7"/>
      <c r="ZD187" s="7"/>
      <c r="ZE187" s="7"/>
      <c r="ZF187" s="7"/>
      <c r="ZG187" s="7"/>
      <c r="ZH187" s="7"/>
      <c r="ZI187" s="7"/>
      <c r="ZJ187" s="7"/>
      <c r="ZK187" s="7"/>
      <c r="ZL187" s="7"/>
      <c r="ZM187" s="7"/>
      <c r="ZN187" s="7"/>
      <c r="ZO187" s="7"/>
      <c r="ZP187" s="7"/>
      <c r="ZQ187" s="7"/>
      <c r="ZR187" s="7"/>
      <c r="ZS187" s="7"/>
      <c r="ZT187" s="7"/>
      <c r="ZU187" s="7"/>
      <c r="ZV187" s="7"/>
      <c r="ZW187" s="7"/>
      <c r="ZX187" s="7"/>
      <c r="ZY187" s="7"/>
      <c r="ZZ187" s="7"/>
      <c r="AAA187" s="7"/>
      <c r="AAB187" s="7"/>
      <c r="AAC187" s="7"/>
      <c r="AAD187" s="7"/>
      <c r="AAE187" s="7"/>
      <c r="AAF187" s="7"/>
      <c r="AAG187" s="7"/>
      <c r="AAH187" s="7"/>
      <c r="AAI187" s="7"/>
      <c r="AAJ187" s="7"/>
      <c r="AAK187" s="7"/>
      <c r="AAL187" s="7"/>
      <c r="AAM187" s="7"/>
      <c r="AAN187" s="7"/>
      <c r="AAO187" s="7"/>
      <c r="AAP187" s="7"/>
      <c r="AAQ187" s="7"/>
      <c r="AAR187" s="7"/>
      <c r="AAS187" s="7"/>
      <c r="AAT187" s="7"/>
      <c r="AAU187" s="7"/>
      <c r="AAV187" s="7"/>
      <c r="AAW187" s="7"/>
      <c r="AAX187" s="7"/>
      <c r="AAY187" s="7"/>
      <c r="AAZ187" s="7"/>
      <c r="ABA187" s="7"/>
      <c r="ABB187" s="7"/>
      <c r="ABC187" s="7"/>
      <c r="ABD187" s="7"/>
      <c r="ABE187" s="7"/>
      <c r="ABF187" s="7"/>
      <c r="ABG187" s="7"/>
      <c r="ABH187" s="7"/>
      <c r="ABI187" s="7"/>
      <c r="ABJ187" s="7"/>
      <c r="ABK187" s="7"/>
      <c r="ABL187" s="7"/>
      <c r="ABM187" s="7"/>
      <c r="ABN187" s="7"/>
      <c r="ABO187" s="7"/>
      <c r="ABP187" s="7"/>
      <c r="ABQ187" s="7"/>
      <c r="ABR187" s="7"/>
      <c r="ABS187" s="7"/>
      <c r="ABT187" s="7"/>
      <c r="ABU187" s="7"/>
      <c r="ABV187" s="7"/>
      <c r="ABW187" s="7"/>
      <c r="ABX187" s="7"/>
      <c r="ABY187" s="7"/>
      <c r="ABZ187" s="7"/>
      <c r="ACA187" s="7"/>
      <c r="ACB187" s="7"/>
      <c r="ACC187" s="7"/>
      <c r="ACD187" s="7"/>
      <c r="ACE187" s="7"/>
      <c r="ACF187" s="7"/>
      <c r="ACG187" s="7"/>
      <c r="ACH187" s="7"/>
      <c r="ACI187" s="7"/>
      <c r="ACJ187" s="7"/>
      <c r="ACK187" s="7"/>
      <c r="ACL187" s="7"/>
      <c r="ACM187" s="7"/>
      <c r="ACN187" s="7"/>
      <c r="ACO187" s="7"/>
      <c r="ACP187" s="7"/>
      <c r="ACQ187" s="7"/>
      <c r="ACR187" s="7"/>
      <c r="ACS187" s="7"/>
      <c r="ACT187" s="7"/>
      <c r="ACU187" s="7"/>
      <c r="ACV187" s="7"/>
      <c r="ACW187" s="7"/>
      <c r="ACX187" s="7"/>
      <c r="ACY187" s="7"/>
      <c r="ACZ187" s="7"/>
      <c r="ADA187" s="7"/>
      <c r="ADB187" s="7"/>
      <c r="ADC187" s="7"/>
      <c r="ADD187" s="7"/>
      <c r="ADE187" s="7"/>
      <c r="ADF187" s="7"/>
      <c r="ADG187" s="7"/>
      <c r="ADH187" s="7"/>
      <c r="ADI187" s="7"/>
      <c r="ADJ187" s="7"/>
      <c r="ADK187" s="7"/>
      <c r="ADL187" s="7"/>
      <c r="ADM187" s="7"/>
      <c r="ADN187" s="7"/>
      <c r="ADO187" s="7"/>
      <c r="ADP187" s="7"/>
      <c r="ADQ187" s="7"/>
      <c r="ADR187" s="7"/>
      <c r="ADS187" s="7"/>
      <c r="ADT187" s="7"/>
      <c r="ADU187" s="7"/>
      <c r="ADV187" s="7"/>
      <c r="ADW187" s="7"/>
      <c r="ADX187" s="7"/>
      <c r="ADY187" s="7"/>
      <c r="ADZ187" s="7"/>
      <c r="AEA187" s="7"/>
      <c r="AEB187" s="7"/>
      <c r="AEC187" s="7"/>
      <c r="AED187" s="7"/>
      <c r="AEE187" s="7"/>
      <c r="AEF187" s="7"/>
      <c r="AEG187" s="7"/>
      <c r="AEH187" s="7"/>
      <c r="AEI187" s="7"/>
      <c r="AEJ187" s="7"/>
      <c r="AEK187" s="7"/>
      <c r="AEL187" s="7"/>
      <c r="AEM187" s="7"/>
      <c r="AEN187" s="7"/>
      <c r="AEO187" s="7"/>
      <c r="AEP187" s="7"/>
      <c r="AEQ187" s="7"/>
      <c r="AER187" s="7"/>
      <c r="AES187" s="7"/>
      <c r="AET187" s="7"/>
      <c r="AEU187" s="7"/>
      <c r="AEV187" s="7"/>
      <c r="AEW187" s="7"/>
      <c r="AEX187" s="7"/>
      <c r="AEY187" s="7"/>
      <c r="AEZ187" s="7"/>
      <c r="AFA187" s="7"/>
      <c r="AFB187" s="7"/>
      <c r="AFC187" s="7"/>
      <c r="AFD187" s="7"/>
      <c r="AFE187" s="7"/>
      <c r="AFF187" s="7"/>
      <c r="AFG187" s="7"/>
      <c r="AFH187" s="7"/>
      <c r="AFI187" s="7"/>
      <c r="AFJ187" s="7"/>
      <c r="AFK187" s="7"/>
      <c r="AFL187" s="7"/>
      <c r="AFM187" s="7"/>
      <c r="AFN187" s="7"/>
      <c r="AFO187" s="7"/>
      <c r="AFP187" s="7"/>
      <c r="AFQ187" s="7"/>
      <c r="AFR187" s="7"/>
      <c r="AFS187" s="7"/>
      <c r="AFT187" s="7"/>
      <c r="AFU187" s="7"/>
      <c r="AFV187" s="7"/>
      <c r="AFW187" s="7"/>
      <c r="AFX187" s="7"/>
      <c r="AFY187" s="7"/>
      <c r="AFZ187" s="7"/>
      <c r="AGA187" s="7"/>
      <c r="AGB187" s="7"/>
      <c r="AGC187" s="7"/>
      <c r="AGD187" s="7"/>
      <c r="AGE187" s="7"/>
      <c r="AGF187" s="7"/>
      <c r="AGG187" s="7"/>
      <c r="AGH187" s="7"/>
      <c r="AGI187" s="7"/>
      <c r="AGJ187" s="7"/>
      <c r="AGK187" s="7"/>
      <c r="AGL187" s="7"/>
      <c r="AGM187" s="7"/>
      <c r="AGN187" s="7"/>
      <c r="AGO187" s="7"/>
      <c r="AGP187" s="7"/>
      <c r="AGQ187" s="7"/>
      <c r="AGR187" s="7"/>
      <c r="AGS187" s="7"/>
      <c r="AGT187" s="7"/>
      <c r="AGU187" s="7"/>
      <c r="AGV187" s="7"/>
      <c r="AGW187" s="7"/>
      <c r="AGX187" s="7"/>
      <c r="AGY187" s="7"/>
      <c r="AGZ187" s="7"/>
      <c r="AHA187" s="7"/>
      <c r="AHB187" s="7"/>
      <c r="AHC187" s="7"/>
      <c r="AHD187" s="7"/>
      <c r="AHE187" s="7"/>
      <c r="AHF187" s="7"/>
      <c r="AHG187" s="7"/>
      <c r="AHH187" s="7"/>
      <c r="AHI187" s="7"/>
      <c r="AHJ187" s="7"/>
      <c r="AHK187" s="7"/>
      <c r="AHL187" s="7"/>
      <c r="AHM187" s="7"/>
      <c r="AHN187" s="7"/>
      <c r="AHO187" s="7"/>
      <c r="AHP187" s="7"/>
      <c r="AHQ187" s="7"/>
      <c r="AHR187" s="7"/>
      <c r="AHS187" s="7"/>
      <c r="AHT187" s="7"/>
      <c r="AHU187" s="7"/>
      <c r="AHV187" s="7"/>
      <c r="AHW187" s="7"/>
      <c r="AHX187" s="7"/>
      <c r="AHY187" s="7"/>
      <c r="AHZ187" s="7"/>
      <c r="AIA187" s="7"/>
      <c r="AIB187" s="7"/>
      <c r="AIC187" s="7"/>
      <c r="AID187" s="7"/>
      <c r="AIE187" s="7"/>
      <c r="AIF187" s="7"/>
      <c r="AIG187" s="7"/>
      <c r="AIH187" s="7"/>
      <c r="AII187" s="7"/>
      <c r="AIJ187" s="7"/>
      <c r="AIK187" s="7"/>
      <c r="AIL187" s="7"/>
      <c r="AIM187" s="7"/>
      <c r="AIN187" s="7"/>
      <c r="AIO187" s="7"/>
      <c r="AIP187" s="7"/>
      <c r="AIQ187" s="7"/>
      <c r="AIR187" s="7"/>
      <c r="AIS187" s="7"/>
      <c r="AIT187" s="7"/>
      <c r="AIU187" s="7"/>
      <c r="AIV187" s="7"/>
      <c r="AIW187" s="7"/>
      <c r="AIX187" s="7"/>
      <c r="AIY187" s="7"/>
      <c r="AIZ187" s="7"/>
      <c r="AJA187" s="7"/>
      <c r="AJB187" s="7"/>
      <c r="AJC187" s="7"/>
      <c r="AJD187" s="7"/>
      <c r="AJE187" s="7"/>
      <c r="AJF187" s="7"/>
      <c r="AJG187" s="7"/>
      <c r="AJH187" s="7"/>
      <c r="AJI187" s="7"/>
      <c r="AJJ187" s="7"/>
      <c r="AJK187" s="7"/>
      <c r="AJL187" s="7"/>
      <c r="AJM187" s="7"/>
      <c r="AJN187" s="7"/>
      <c r="AJO187" s="7"/>
      <c r="AJP187" s="7"/>
      <c r="AJQ187" s="7"/>
      <c r="AJR187" s="7"/>
      <c r="AJS187" s="7"/>
      <c r="AJT187" s="7"/>
      <c r="AJU187" s="7"/>
      <c r="AJV187" s="7"/>
      <c r="AJW187" s="7"/>
      <c r="AJX187" s="7"/>
      <c r="AJY187" s="7"/>
      <c r="AJZ187" s="7"/>
      <c r="AKA187" s="7"/>
      <c r="AKB187" s="7"/>
      <c r="AKC187" s="7"/>
      <c r="AKD187" s="7"/>
      <c r="AKE187" s="7"/>
      <c r="AKF187" s="7"/>
      <c r="AKG187" s="7"/>
      <c r="AKH187" s="7"/>
      <c r="AKI187" s="7"/>
      <c r="AKJ187" s="7"/>
      <c r="AKK187" s="7"/>
      <c r="AKL187" s="7"/>
      <c r="AKM187" s="7"/>
      <c r="AKN187" s="7"/>
      <c r="AKO187" s="7"/>
      <c r="AKP187" s="7"/>
      <c r="AKQ187" s="7"/>
      <c r="AKR187" s="7"/>
      <c r="AKS187" s="7"/>
      <c r="AKT187" s="7"/>
      <c r="AKU187" s="7"/>
      <c r="AKV187" s="7"/>
      <c r="AKW187" s="7"/>
      <c r="AKX187" s="7"/>
      <c r="AKY187" s="7"/>
      <c r="AKZ187" s="7"/>
      <c r="ALA187" s="7"/>
      <c r="ALB187" s="7"/>
      <c r="ALC187" s="7"/>
      <c r="ALD187" s="7"/>
      <c r="ALE187" s="7"/>
      <c r="ALF187" s="7"/>
      <c r="ALG187" s="7"/>
      <c r="ALH187" s="7"/>
      <c r="ALI187" s="7"/>
      <c r="ALJ187" s="7"/>
      <c r="ALK187" s="7"/>
      <c r="ALL187" s="7"/>
      <c r="ALM187" s="7"/>
      <c r="ALN187" s="7"/>
      <c r="ALO187" s="7"/>
      <c r="ALP187" s="7"/>
      <c r="ALQ187" s="7"/>
      <c r="ALR187" s="7"/>
      <c r="ALS187" s="7"/>
      <c r="ALT187" s="7"/>
      <c r="ALU187" s="7"/>
      <c r="ALV187" s="7"/>
      <c r="ALW187" s="7"/>
      <c r="ALX187" s="7"/>
      <c r="ALY187" s="7"/>
      <c r="ALZ187" s="7"/>
      <c r="AMA187" s="7"/>
      <c r="AMB187" s="7"/>
      <c r="AMC187" s="7"/>
      <c r="AMD187" s="7"/>
    </row>
    <row r="188" spans="1:1018" x14ac:dyDescent="0.25">
      <c r="A188" s="37" t="s">
        <v>119</v>
      </c>
      <c r="B188" s="9" t="s">
        <v>110</v>
      </c>
      <c r="C188" s="4">
        <v>1.113</v>
      </c>
      <c r="D188" s="4">
        <v>1.7829999999999999</v>
      </c>
      <c r="E188" s="5" t="s">
        <v>195</v>
      </c>
      <c r="F188" s="4">
        <f>0.636-0.389</f>
        <v>0.247</v>
      </c>
      <c r="G188" s="21" t="s">
        <v>10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  <c r="DT188" s="7"/>
      <c r="DU188" s="7"/>
      <c r="DV188" s="7"/>
      <c r="DW188" s="7"/>
      <c r="DX188" s="7"/>
      <c r="DY188" s="7"/>
      <c r="DZ188" s="7"/>
      <c r="EA188" s="7"/>
      <c r="EB188" s="7"/>
      <c r="EC188" s="7"/>
      <c r="ED188" s="7"/>
      <c r="EE188" s="7"/>
      <c r="EF188" s="7"/>
      <c r="EG188" s="7"/>
      <c r="EH188" s="7"/>
      <c r="EI188" s="7"/>
      <c r="EJ188" s="7"/>
      <c r="EK188" s="7"/>
      <c r="EL188" s="7"/>
      <c r="EM188" s="7"/>
      <c r="EN188" s="7"/>
      <c r="EO188" s="7"/>
      <c r="EP188" s="7"/>
      <c r="EQ188" s="7"/>
      <c r="ER188" s="7"/>
      <c r="ES188" s="7"/>
      <c r="ET188" s="7"/>
      <c r="EU188" s="7"/>
      <c r="EV188" s="7"/>
      <c r="EW188" s="7"/>
      <c r="EX188" s="7"/>
      <c r="EY188" s="7"/>
      <c r="EZ188" s="7"/>
      <c r="FA188" s="7"/>
      <c r="FB188" s="7"/>
      <c r="FC188" s="7"/>
      <c r="FD188" s="7"/>
      <c r="FE188" s="7"/>
      <c r="FF188" s="7"/>
      <c r="FG188" s="7"/>
      <c r="FH188" s="7"/>
      <c r="FI188" s="7"/>
      <c r="FJ188" s="7"/>
      <c r="FK188" s="7"/>
      <c r="FL188" s="7"/>
      <c r="FM188" s="7"/>
      <c r="FN188" s="7"/>
      <c r="FO188" s="7"/>
      <c r="FP188" s="7"/>
      <c r="FQ188" s="7"/>
      <c r="FR188" s="7"/>
      <c r="FS188" s="7"/>
      <c r="FT188" s="7"/>
      <c r="FU188" s="7"/>
      <c r="FV188" s="7"/>
      <c r="FW188" s="7"/>
      <c r="FX188" s="7"/>
      <c r="FY188" s="7"/>
      <c r="FZ188" s="7"/>
      <c r="GA188" s="7"/>
      <c r="GB188" s="7"/>
      <c r="GC188" s="7"/>
      <c r="GD188" s="7"/>
      <c r="GE188" s="7"/>
      <c r="GF188" s="7"/>
      <c r="GG188" s="7"/>
      <c r="GH188" s="7"/>
      <c r="GI188" s="7"/>
      <c r="GJ188" s="7"/>
      <c r="GK188" s="7"/>
      <c r="GL188" s="7"/>
      <c r="GM188" s="7"/>
      <c r="GN188" s="7"/>
      <c r="GO188" s="7"/>
      <c r="GP188" s="7"/>
      <c r="GQ188" s="7"/>
      <c r="GR188" s="7"/>
      <c r="GS188" s="7"/>
      <c r="GT188" s="7"/>
      <c r="GU188" s="7"/>
      <c r="GV188" s="7"/>
      <c r="GW188" s="7"/>
      <c r="GX188" s="7"/>
      <c r="GY188" s="7"/>
      <c r="GZ188" s="7"/>
      <c r="HA188" s="7"/>
      <c r="HB188" s="7"/>
      <c r="HC188" s="7"/>
      <c r="HD188" s="7"/>
      <c r="HE188" s="7"/>
      <c r="HF188" s="7"/>
      <c r="HG188" s="7"/>
      <c r="HH188" s="7"/>
      <c r="HI188" s="7"/>
      <c r="HJ188" s="7"/>
      <c r="HK188" s="7"/>
      <c r="HL188" s="7"/>
      <c r="HM188" s="7"/>
      <c r="HN188" s="7"/>
      <c r="HO188" s="7"/>
      <c r="HP188" s="7"/>
      <c r="HQ188" s="7"/>
      <c r="HR188" s="7"/>
      <c r="HS188" s="7"/>
      <c r="HT188" s="7"/>
      <c r="HU188" s="7"/>
      <c r="HV188" s="7"/>
      <c r="HW188" s="7"/>
      <c r="HX188" s="7"/>
      <c r="HY188" s="7"/>
      <c r="HZ188" s="7"/>
      <c r="IA188" s="7"/>
      <c r="IB188" s="7"/>
      <c r="IC188" s="7"/>
      <c r="ID188" s="7"/>
      <c r="IE188" s="7"/>
      <c r="IF188" s="7"/>
      <c r="IG188" s="7"/>
      <c r="IH188" s="7"/>
      <c r="II188" s="7"/>
      <c r="IJ188" s="7"/>
      <c r="IK188" s="7"/>
      <c r="IL188" s="7"/>
      <c r="IM188" s="7"/>
      <c r="IN188" s="7"/>
      <c r="IO188" s="7"/>
      <c r="IP188" s="7"/>
      <c r="IQ188" s="7"/>
      <c r="IR188" s="7"/>
      <c r="IS188" s="7"/>
      <c r="IT188" s="7"/>
      <c r="IU188" s="7"/>
      <c r="IV188" s="7"/>
      <c r="IW188" s="7"/>
      <c r="IX188" s="7"/>
      <c r="IY188" s="7"/>
      <c r="IZ188" s="7"/>
      <c r="JA188" s="7"/>
      <c r="JB188" s="7"/>
      <c r="JC188" s="7"/>
      <c r="JD188" s="7"/>
      <c r="JE188" s="7"/>
      <c r="JF188" s="7"/>
      <c r="JG188" s="7"/>
      <c r="JH188" s="7"/>
      <c r="JI188" s="7"/>
      <c r="JJ188" s="7"/>
      <c r="JK188" s="7"/>
      <c r="JL188" s="7"/>
      <c r="JM188" s="7"/>
      <c r="JN188" s="7"/>
      <c r="JO188" s="7"/>
      <c r="JP188" s="7"/>
      <c r="JQ188" s="7"/>
      <c r="JR188" s="7"/>
      <c r="JS188" s="7"/>
      <c r="JT188" s="7"/>
      <c r="JU188" s="7"/>
      <c r="JV188" s="7"/>
      <c r="JW188" s="7"/>
      <c r="JX188" s="7"/>
      <c r="JY188" s="7"/>
      <c r="JZ188" s="7"/>
      <c r="KA188" s="7"/>
      <c r="KB188" s="7"/>
      <c r="KC188" s="7"/>
      <c r="KD188" s="7"/>
      <c r="KE188" s="7"/>
      <c r="KF188" s="7"/>
      <c r="KG188" s="7"/>
      <c r="KH188" s="7"/>
      <c r="KI188" s="7"/>
      <c r="KJ188" s="7"/>
      <c r="KK188" s="7"/>
      <c r="KL188" s="7"/>
      <c r="KM188" s="7"/>
      <c r="KN188" s="7"/>
      <c r="KO188" s="7"/>
      <c r="KP188" s="7"/>
      <c r="KQ188" s="7"/>
      <c r="KR188" s="7"/>
      <c r="KS188" s="7"/>
      <c r="KT188" s="7"/>
      <c r="KU188" s="7"/>
      <c r="KV188" s="7"/>
      <c r="KW188" s="7"/>
      <c r="KX188" s="7"/>
      <c r="KY188" s="7"/>
      <c r="KZ188" s="7"/>
      <c r="LA188" s="7"/>
      <c r="LB188" s="7"/>
      <c r="LC188" s="7"/>
      <c r="LD188" s="7"/>
      <c r="LE188" s="7"/>
      <c r="LF188" s="7"/>
      <c r="LG188" s="7"/>
      <c r="LH188" s="7"/>
      <c r="LI188" s="7"/>
      <c r="LJ188" s="7"/>
      <c r="LK188" s="7"/>
      <c r="LL188" s="7"/>
      <c r="LM188" s="7"/>
      <c r="LN188" s="7"/>
      <c r="LO188" s="7"/>
      <c r="LP188" s="7"/>
      <c r="LQ188" s="7"/>
      <c r="LR188" s="7"/>
      <c r="LS188" s="7"/>
      <c r="LT188" s="7"/>
      <c r="LU188" s="7"/>
      <c r="LV188" s="7"/>
      <c r="LW188" s="7"/>
      <c r="LX188" s="7"/>
      <c r="LY188" s="7"/>
      <c r="LZ188" s="7"/>
      <c r="MA188" s="7"/>
      <c r="MB188" s="7"/>
      <c r="MC188" s="7"/>
      <c r="MD188" s="7"/>
      <c r="ME188" s="7"/>
      <c r="MF188" s="7"/>
      <c r="MG188" s="7"/>
      <c r="MH188" s="7"/>
      <c r="MI188" s="7"/>
      <c r="MJ188" s="7"/>
      <c r="MK188" s="7"/>
      <c r="ML188" s="7"/>
      <c r="MM188" s="7"/>
      <c r="MN188" s="7"/>
      <c r="MO188" s="7"/>
      <c r="MP188" s="7"/>
      <c r="MQ188" s="7"/>
      <c r="MR188" s="7"/>
      <c r="MS188" s="7"/>
      <c r="MT188" s="7"/>
      <c r="MU188" s="7"/>
      <c r="MV188" s="7"/>
      <c r="MW188" s="7"/>
      <c r="MX188" s="7"/>
      <c r="MY188" s="7"/>
      <c r="MZ188" s="7"/>
      <c r="NA188" s="7"/>
      <c r="NB188" s="7"/>
      <c r="NC188" s="7"/>
      <c r="ND188" s="7"/>
      <c r="NE188" s="7"/>
      <c r="NF188" s="7"/>
      <c r="NG188" s="7"/>
      <c r="NH188" s="7"/>
      <c r="NI188" s="7"/>
      <c r="NJ188" s="7"/>
      <c r="NK188" s="7"/>
      <c r="NL188" s="7"/>
      <c r="NM188" s="7"/>
      <c r="NN188" s="7"/>
      <c r="NO188" s="7"/>
      <c r="NP188" s="7"/>
      <c r="NQ188" s="7"/>
      <c r="NR188" s="7"/>
      <c r="NS188" s="7"/>
      <c r="NT188" s="7"/>
      <c r="NU188" s="7"/>
      <c r="NV188" s="7"/>
      <c r="NW188" s="7"/>
      <c r="NX188" s="7"/>
      <c r="NY188" s="7"/>
      <c r="NZ188" s="7"/>
      <c r="OA188" s="7"/>
      <c r="OB188" s="7"/>
      <c r="OC188" s="7"/>
      <c r="OD188" s="7"/>
      <c r="OE188" s="7"/>
      <c r="OF188" s="7"/>
      <c r="OG188" s="7"/>
      <c r="OH188" s="7"/>
      <c r="OI188" s="7"/>
      <c r="OJ188" s="7"/>
      <c r="OK188" s="7"/>
      <c r="OL188" s="7"/>
      <c r="OM188" s="7"/>
      <c r="ON188" s="7"/>
      <c r="OO188" s="7"/>
      <c r="OP188" s="7"/>
      <c r="OQ188" s="7"/>
      <c r="OR188" s="7"/>
      <c r="OS188" s="7"/>
      <c r="OT188" s="7"/>
      <c r="OU188" s="7"/>
      <c r="OV188" s="7"/>
      <c r="OW188" s="7"/>
      <c r="OX188" s="7"/>
      <c r="OY188" s="7"/>
      <c r="OZ188" s="7"/>
      <c r="PA188" s="7"/>
      <c r="PB188" s="7"/>
      <c r="PC188" s="7"/>
      <c r="PD188" s="7"/>
      <c r="PE188" s="7"/>
      <c r="PF188" s="7"/>
      <c r="PG188" s="7"/>
      <c r="PH188" s="7"/>
      <c r="PI188" s="7"/>
      <c r="PJ188" s="7"/>
      <c r="PK188" s="7"/>
      <c r="PL188" s="7"/>
      <c r="PM188" s="7"/>
      <c r="PN188" s="7"/>
      <c r="PO188" s="7"/>
      <c r="PP188" s="7"/>
      <c r="PQ188" s="7"/>
      <c r="PR188" s="7"/>
      <c r="PS188" s="7"/>
      <c r="PT188" s="7"/>
      <c r="PU188" s="7"/>
      <c r="PV188" s="7"/>
      <c r="PW188" s="7"/>
      <c r="PX188" s="7"/>
      <c r="PY188" s="7"/>
      <c r="PZ188" s="7"/>
      <c r="QA188" s="7"/>
      <c r="QB188" s="7"/>
      <c r="QC188" s="7"/>
      <c r="QD188" s="7"/>
      <c r="QE188" s="7"/>
      <c r="QF188" s="7"/>
      <c r="QG188" s="7"/>
      <c r="QH188" s="7"/>
      <c r="QI188" s="7"/>
      <c r="QJ188" s="7"/>
      <c r="QK188" s="7"/>
      <c r="QL188" s="7"/>
      <c r="QM188" s="7"/>
      <c r="QN188" s="7"/>
      <c r="QO188" s="7"/>
      <c r="QP188" s="7"/>
      <c r="QQ188" s="7"/>
      <c r="QR188" s="7"/>
      <c r="QS188" s="7"/>
      <c r="QT188" s="7"/>
      <c r="QU188" s="7"/>
      <c r="QV188" s="7"/>
      <c r="QW188" s="7"/>
      <c r="QX188" s="7"/>
      <c r="QY188" s="7"/>
      <c r="QZ188" s="7"/>
      <c r="RA188" s="7"/>
      <c r="RB188" s="7"/>
      <c r="RC188" s="7"/>
      <c r="RD188" s="7"/>
      <c r="RE188" s="7"/>
      <c r="RF188" s="7"/>
      <c r="RG188" s="7"/>
      <c r="RH188" s="7"/>
      <c r="RI188" s="7"/>
      <c r="RJ188" s="7"/>
      <c r="RK188" s="7"/>
      <c r="RL188" s="7"/>
      <c r="RM188" s="7"/>
      <c r="RN188" s="7"/>
      <c r="RO188" s="7"/>
      <c r="RP188" s="7"/>
      <c r="RQ188" s="7"/>
      <c r="RR188" s="7"/>
      <c r="RS188" s="7"/>
      <c r="RT188" s="7"/>
      <c r="RU188" s="7"/>
      <c r="RV188" s="7"/>
      <c r="RW188" s="7"/>
      <c r="RX188" s="7"/>
      <c r="RY188" s="7"/>
      <c r="RZ188" s="7"/>
      <c r="SA188" s="7"/>
      <c r="SB188" s="7"/>
      <c r="SC188" s="7"/>
      <c r="SD188" s="7"/>
      <c r="SE188" s="7"/>
      <c r="SF188" s="7"/>
      <c r="SG188" s="7"/>
      <c r="SH188" s="7"/>
      <c r="SI188" s="7"/>
      <c r="SJ188" s="7"/>
      <c r="SK188" s="7"/>
      <c r="SL188" s="7"/>
      <c r="SM188" s="7"/>
      <c r="SN188" s="7"/>
      <c r="SO188" s="7"/>
      <c r="SP188" s="7"/>
      <c r="SQ188" s="7"/>
      <c r="SR188" s="7"/>
      <c r="SS188" s="7"/>
      <c r="ST188" s="7"/>
      <c r="SU188" s="7"/>
      <c r="SV188" s="7"/>
      <c r="SW188" s="7"/>
      <c r="SX188" s="7"/>
      <c r="SY188" s="7"/>
      <c r="SZ188" s="7"/>
      <c r="TA188" s="7"/>
      <c r="TB188" s="7"/>
      <c r="TC188" s="7"/>
      <c r="TD188" s="7"/>
      <c r="TE188" s="7"/>
      <c r="TF188" s="7"/>
      <c r="TG188" s="7"/>
      <c r="TH188" s="7"/>
      <c r="TI188" s="7"/>
      <c r="TJ188" s="7"/>
      <c r="TK188" s="7"/>
      <c r="TL188" s="7"/>
      <c r="TM188" s="7"/>
      <c r="TN188" s="7"/>
      <c r="TO188" s="7"/>
      <c r="TP188" s="7"/>
      <c r="TQ188" s="7"/>
      <c r="TR188" s="7"/>
      <c r="TS188" s="7"/>
      <c r="TT188" s="7"/>
      <c r="TU188" s="7"/>
      <c r="TV188" s="7"/>
      <c r="TW188" s="7"/>
      <c r="TX188" s="7"/>
      <c r="TY188" s="7"/>
      <c r="TZ188" s="7"/>
      <c r="UA188" s="7"/>
      <c r="UB188" s="7"/>
      <c r="UC188" s="7"/>
      <c r="UD188" s="7"/>
      <c r="UE188" s="7"/>
      <c r="UF188" s="7"/>
      <c r="UG188" s="7"/>
      <c r="UH188" s="7"/>
      <c r="UI188" s="7"/>
      <c r="UJ188" s="7"/>
      <c r="UK188" s="7"/>
      <c r="UL188" s="7"/>
      <c r="UM188" s="7"/>
      <c r="UN188" s="7"/>
      <c r="UO188" s="7"/>
      <c r="UP188" s="7"/>
      <c r="UQ188" s="7"/>
      <c r="UR188" s="7"/>
      <c r="US188" s="7"/>
      <c r="UT188" s="7"/>
      <c r="UU188" s="7"/>
      <c r="UV188" s="7"/>
      <c r="UW188" s="7"/>
      <c r="UX188" s="7"/>
      <c r="UY188" s="7"/>
      <c r="UZ188" s="7"/>
      <c r="VA188" s="7"/>
      <c r="VB188" s="7"/>
      <c r="VC188" s="7"/>
      <c r="VD188" s="7"/>
      <c r="VE188" s="7"/>
      <c r="VF188" s="7"/>
      <c r="VG188" s="7"/>
      <c r="VH188" s="7"/>
      <c r="VI188" s="7"/>
      <c r="VJ188" s="7"/>
      <c r="VK188" s="7"/>
      <c r="VL188" s="7"/>
      <c r="VM188" s="7"/>
      <c r="VN188" s="7"/>
      <c r="VO188" s="7"/>
      <c r="VP188" s="7"/>
      <c r="VQ188" s="7"/>
      <c r="VR188" s="7"/>
      <c r="VS188" s="7"/>
      <c r="VT188" s="7"/>
      <c r="VU188" s="7"/>
      <c r="VV188" s="7"/>
      <c r="VW188" s="7"/>
      <c r="VX188" s="7"/>
      <c r="VY188" s="7"/>
      <c r="VZ188" s="7"/>
      <c r="WA188" s="7"/>
      <c r="WB188" s="7"/>
      <c r="WC188" s="7"/>
      <c r="WD188" s="7"/>
      <c r="WE188" s="7"/>
      <c r="WF188" s="7"/>
      <c r="WG188" s="7"/>
      <c r="WH188" s="7"/>
      <c r="WI188" s="7"/>
      <c r="WJ188" s="7"/>
      <c r="WK188" s="7"/>
      <c r="WL188" s="7"/>
      <c r="WM188" s="7"/>
      <c r="WN188" s="7"/>
      <c r="WO188" s="7"/>
      <c r="WP188" s="7"/>
      <c r="WQ188" s="7"/>
      <c r="WR188" s="7"/>
      <c r="WS188" s="7"/>
      <c r="WT188" s="7"/>
      <c r="WU188" s="7"/>
      <c r="WV188" s="7"/>
      <c r="WW188" s="7"/>
      <c r="WX188" s="7"/>
      <c r="WY188" s="7"/>
      <c r="WZ188" s="7"/>
      <c r="XA188" s="7"/>
      <c r="XB188" s="7"/>
      <c r="XC188" s="7"/>
      <c r="XD188" s="7"/>
      <c r="XE188" s="7"/>
      <c r="XF188" s="7"/>
      <c r="XG188" s="7"/>
      <c r="XH188" s="7"/>
      <c r="XI188" s="7"/>
      <c r="XJ188" s="7"/>
      <c r="XK188" s="7"/>
      <c r="XL188" s="7"/>
      <c r="XM188" s="7"/>
      <c r="XN188" s="7"/>
      <c r="XO188" s="7"/>
      <c r="XP188" s="7"/>
      <c r="XQ188" s="7"/>
      <c r="XR188" s="7"/>
      <c r="XS188" s="7"/>
      <c r="XT188" s="7"/>
      <c r="XU188" s="7"/>
      <c r="XV188" s="7"/>
      <c r="XW188" s="7"/>
      <c r="XX188" s="7"/>
      <c r="XY188" s="7"/>
      <c r="XZ188" s="7"/>
      <c r="YA188" s="7"/>
      <c r="YB188" s="7"/>
      <c r="YC188" s="7"/>
      <c r="YD188" s="7"/>
      <c r="YE188" s="7"/>
      <c r="YF188" s="7"/>
      <c r="YG188" s="7"/>
      <c r="YH188" s="7"/>
      <c r="YI188" s="7"/>
      <c r="YJ188" s="7"/>
      <c r="YK188" s="7"/>
      <c r="YL188" s="7"/>
      <c r="YM188" s="7"/>
      <c r="YN188" s="7"/>
      <c r="YO188" s="7"/>
      <c r="YP188" s="7"/>
      <c r="YQ188" s="7"/>
      <c r="YR188" s="7"/>
      <c r="YS188" s="7"/>
      <c r="YT188" s="7"/>
      <c r="YU188" s="7"/>
      <c r="YV188" s="7"/>
      <c r="YW188" s="7"/>
      <c r="YX188" s="7"/>
      <c r="YY188" s="7"/>
      <c r="YZ188" s="7"/>
      <c r="ZA188" s="7"/>
      <c r="ZB188" s="7"/>
      <c r="ZC188" s="7"/>
      <c r="ZD188" s="7"/>
      <c r="ZE188" s="7"/>
      <c r="ZF188" s="7"/>
      <c r="ZG188" s="7"/>
      <c r="ZH188" s="7"/>
      <c r="ZI188" s="7"/>
      <c r="ZJ188" s="7"/>
      <c r="ZK188" s="7"/>
      <c r="ZL188" s="7"/>
      <c r="ZM188" s="7"/>
      <c r="ZN188" s="7"/>
      <c r="ZO188" s="7"/>
      <c r="ZP188" s="7"/>
      <c r="ZQ188" s="7"/>
      <c r="ZR188" s="7"/>
      <c r="ZS188" s="7"/>
      <c r="ZT188" s="7"/>
      <c r="ZU188" s="7"/>
      <c r="ZV188" s="7"/>
      <c r="ZW188" s="7"/>
      <c r="ZX188" s="7"/>
      <c r="ZY188" s="7"/>
      <c r="ZZ188" s="7"/>
      <c r="AAA188" s="7"/>
      <c r="AAB188" s="7"/>
      <c r="AAC188" s="7"/>
      <c r="AAD188" s="7"/>
      <c r="AAE188" s="7"/>
      <c r="AAF188" s="7"/>
      <c r="AAG188" s="7"/>
      <c r="AAH188" s="7"/>
      <c r="AAI188" s="7"/>
      <c r="AAJ188" s="7"/>
      <c r="AAK188" s="7"/>
      <c r="AAL188" s="7"/>
      <c r="AAM188" s="7"/>
      <c r="AAN188" s="7"/>
      <c r="AAO188" s="7"/>
      <c r="AAP188" s="7"/>
      <c r="AAQ188" s="7"/>
      <c r="AAR188" s="7"/>
      <c r="AAS188" s="7"/>
      <c r="AAT188" s="7"/>
      <c r="AAU188" s="7"/>
      <c r="AAV188" s="7"/>
      <c r="AAW188" s="7"/>
      <c r="AAX188" s="7"/>
      <c r="AAY188" s="7"/>
      <c r="AAZ188" s="7"/>
      <c r="ABA188" s="7"/>
      <c r="ABB188" s="7"/>
      <c r="ABC188" s="7"/>
      <c r="ABD188" s="7"/>
      <c r="ABE188" s="7"/>
      <c r="ABF188" s="7"/>
      <c r="ABG188" s="7"/>
      <c r="ABH188" s="7"/>
      <c r="ABI188" s="7"/>
      <c r="ABJ188" s="7"/>
      <c r="ABK188" s="7"/>
      <c r="ABL188" s="7"/>
      <c r="ABM188" s="7"/>
      <c r="ABN188" s="7"/>
      <c r="ABO188" s="7"/>
      <c r="ABP188" s="7"/>
      <c r="ABQ188" s="7"/>
      <c r="ABR188" s="7"/>
      <c r="ABS188" s="7"/>
      <c r="ABT188" s="7"/>
      <c r="ABU188" s="7"/>
      <c r="ABV188" s="7"/>
      <c r="ABW188" s="7"/>
      <c r="ABX188" s="7"/>
      <c r="ABY188" s="7"/>
      <c r="ABZ188" s="7"/>
      <c r="ACA188" s="7"/>
      <c r="ACB188" s="7"/>
      <c r="ACC188" s="7"/>
      <c r="ACD188" s="7"/>
      <c r="ACE188" s="7"/>
      <c r="ACF188" s="7"/>
      <c r="ACG188" s="7"/>
      <c r="ACH188" s="7"/>
      <c r="ACI188" s="7"/>
      <c r="ACJ188" s="7"/>
      <c r="ACK188" s="7"/>
      <c r="ACL188" s="7"/>
      <c r="ACM188" s="7"/>
      <c r="ACN188" s="7"/>
      <c r="ACO188" s="7"/>
      <c r="ACP188" s="7"/>
      <c r="ACQ188" s="7"/>
      <c r="ACR188" s="7"/>
      <c r="ACS188" s="7"/>
      <c r="ACT188" s="7"/>
      <c r="ACU188" s="7"/>
      <c r="ACV188" s="7"/>
      <c r="ACW188" s="7"/>
      <c r="ACX188" s="7"/>
      <c r="ACY188" s="7"/>
      <c r="ACZ188" s="7"/>
      <c r="ADA188" s="7"/>
      <c r="ADB188" s="7"/>
      <c r="ADC188" s="7"/>
      <c r="ADD188" s="7"/>
      <c r="ADE188" s="7"/>
      <c r="ADF188" s="7"/>
      <c r="ADG188" s="7"/>
      <c r="ADH188" s="7"/>
      <c r="ADI188" s="7"/>
      <c r="ADJ188" s="7"/>
      <c r="ADK188" s="7"/>
      <c r="ADL188" s="7"/>
      <c r="ADM188" s="7"/>
      <c r="ADN188" s="7"/>
      <c r="ADO188" s="7"/>
      <c r="ADP188" s="7"/>
      <c r="ADQ188" s="7"/>
      <c r="ADR188" s="7"/>
      <c r="ADS188" s="7"/>
      <c r="ADT188" s="7"/>
      <c r="ADU188" s="7"/>
      <c r="ADV188" s="7"/>
      <c r="ADW188" s="7"/>
      <c r="ADX188" s="7"/>
      <c r="ADY188" s="7"/>
      <c r="ADZ188" s="7"/>
      <c r="AEA188" s="7"/>
      <c r="AEB188" s="7"/>
      <c r="AEC188" s="7"/>
      <c r="AED188" s="7"/>
      <c r="AEE188" s="7"/>
      <c r="AEF188" s="7"/>
      <c r="AEG188" s="7"/>
      <c r="AEH188" s="7"/>
      <c r="AEI188" s="7"/>
      <c r="AEJ188" s="7"/>
      <c r="AEK188" s="7"/>
      <c r="AEL188" s="7"/>
      <c r="AEM188" s="7"/>
      <c r="AEN188" s="7"/>
      <c r="AEO188" s="7"/>
      <c r="AEP188" s="7"/>
      <c r="AEQ188" s="7"/>
      <c r="AER188" s="7"/>
      <c r="AES188" s="7"/>
      <c r="AET188" s="7"/>
      <c r="AEU188" s="7"/>
      <c r="AEV188" s="7"/>
      <c r="AEW188" s="7"/>
      <c r="AEX188" s="7"/>
      <c r="AEY188" s="7"/>
      <c r="AEZ188" s="7"/>
      <c r="AFA188" s="7"/>
      <c r="AFB188" s="7"/>
      <c r="AFC188" s="7"/>
      <c r="AFD188" s="7"/>
      <c r="AFE188" s="7"/>
      <c r="AFF188" s="7"/>
      <c r="AFG188" s="7"/>
      <c r="AFH188" s="7"/>
      <c r="AFI188" s="7"/>
      <c r="AFJ188" s="7"/>
      <c r="AFK188" s="7"/>
      <c r="AFL188" s="7"/>
      <c r="AFM188" s="7"/>
      <c r="AFN188" s="7"/>
      <c r="AFO188" s="7"/>
      <c r="AFP188" s="7"/>
      <c r="AFQ188" s="7"/>
      <c r="AFR188" s="7"/>
      <c r="AFS188" s="7"/>
      <c r="AFT188" s="7"/>
      <c r="AFU188" s="7"/>
      <c r="AFV188" s="7"/>
      <c r="AFW188" s="7"/>
      <c r="AFX188" s="7"/>
      <c r="AFY188" s="7"/>
      <c r="AFZ188" s="7"/>
      <c r="AGA188" s="7"/>
      <c r="AGB188" s="7"/>
      <c r="AGC188" s="7"/>
      <c r="AGD188" s="7"/>
      <c r="AGE188" s="7"/>
      <c r="AGF188" s="7"/>
      <c r="AGG188" s="7"/>
      <c r="AGH188" s="7"/>
      <c r="AGI188" s="7"/>
      <c r="AGJ188" s="7"/>
      <c r="AGK188" s="7"/>
      <c r="AGL188" s="7"/>
      <c r="AGM188" s="7"/>
      <c r="AGN188" s="7"/>
      <c r="AGO188" s="7"/>
      <c r="AGP188" s="7"/>
      <c r="AGQ188" s="7"/>
      <c r="AGR188" s="7"/>
      <c r="AGS188" s="7"/>
      <c r="AGT188" s="7"/>
      <c r="AGU188" s="7"/>
      <c r="AGV188" s="7"/>
      <c r="AGW188" s="7"/>
      <c r="AGX188" s="7"/>
      <c r="AGY188" s="7"/>
      <c r="AGZ188" s="7"/>
      <c r="AHA188" s="7"/>
      <c r="AHB188" s="7"/>
      <c r="AHC188" s="7"/>
      <c r="AHD188" s="7"/>
      <c r="AHE188" s="7"/>
      <c r="AHF188" s="7"/>
      <c r="AHG188" s="7"/>
      <c r="AHH188" s="7"/>
      <c r="AHI188" s="7"/>
      <c r="AHJ188" s="7"/>
      <c r="AHK188" s="7"/>
      <c r="AHL188" s="7"/>
      <c r="AHM188" s="7"/>
      <c r="AHN188" s="7"/>
      <c r="AHO188" s="7"/>
      <c r="AHP188" s="7"/>
      <c r="AHQ188" s="7"/>
      <c r="AHR188" s="7"/>
      <c r="AHS188" s="7"/>
      <c r="AHT188" s="7"/>
      <c r="AHU188" s="7"/>
      <c r="AHV188" s="7"/>
      <c r="AHW188" s="7"/>
      <c r="AHX188" s="7"/>
      <c r="AHY188" s="7"/>
      <c r="AHZ188" s="7"/>
      <c r="AIA188" s="7"/>
      <c r="AIB188" s="7"/>
      <c r="AIC188" s="7"/>
      <c r="AID188" s="7"/>
      <c r="AIE188" s="7"/>
      <c r="AIF188" s="7"/>
      <c r="AIG188" s="7"/>
      <c r="AIH188" s="7"/>
      <c r="AII188" s="7"/>
      <c r="AIJ188" s="7"/>
      <c r="AIK188" s="7"/>
      <c r="AIL188" s="7"/>
      <c r="AIM188" s="7"/>
      <c r="AIN188" s="7"/>
      <c r="AIO188" s="7"/>
      <c r="AIP188" s="7"/>
      <c r="AIQ188" s="7"/>
      <c r="AIR188" s="7"/>
      <c r="AIS188" s="7"/>
      <c r="AIT188" s="7"/>
      <c r="AIU188" s="7"/>
      <c r="AIV188" s="7"/>
      <c r="AIW188" s="7"/>
      <c r="AIX188" s="7"/>
      <c r="AIY188" s="7"/>
      <c r="AIZ188" s="7"/>
      <c r="AJA188" s="7"/>
      <c r="AJB188" s="7"/>
      <c r="AJC188" s="7"/>
      <c r="AJD188" s="7"/>
      <c r="AJE188" s="7"/>
      <c r="AJF188" s="7"/>
      <c r="AJG188" s="7"/>
      <c r="AJH188" s="7"/>
      <c r="AJI188" s="7"/>
      <c r="AJJ188" s="7"/>
      <c r="AJK188" s="7"/>
      <c r="AJL188" s="7"/>
      <c r="AJM188" s="7"/>
      <c r="AJN188" s="7"/>
      <c r="AJO188" s="7"/>
      <c r="AJP188" s="7"/>
      <c r="AJQ188" s="7"/>
      <c r="AJR188" s="7"/>
      <c r="AJS188" s="7"/>
      <c r="AJT188" s="7"/>
      <c r="AJU188" s="7"/>
      <c r="AJV188" s="7"/>
      <c r="AJW188" s="7"/>
      <c r="AJX188" s="7"/>
      <c r="AJY188" s="7"/>
      <c r="AJZ188" s="7"/>
      <c r="AKA188" s="7"/>
      <c r="AKB188" s="7"/>
      <c r="AKC188" s="7"/>
      <c r="AKD188" s="7"/>
      <c r="AKE188" s="7"/>
      <c r="AKF188" s="7"/>
      <c r="AKG188" s="7"/>
      <c r="AKH188" s="7"/>
      <c r="AKI188" s="7"/>
      <c r="AKJ188" s="7"/>
      <c r="AKK188" s="7"/>
      <c r="AKL188" s="7"/>
      <c r="AKM188" s="7"/>
      <c r="AKN188" s="7"/>
      <c r="AKO188" s="7"/>
      <c r="AKP188" s="7"/>
      <c r="AKQ188" s="7"/>
      <c r="AKR188" s="7"/>
      <c r="AKS188" s="7"/>
      <c r="AKT188" s="7"/>
      <c r="AKU188" s="7"/>
      <c r="AKV188" s="7"/>
      <c r="AKW188" s="7"/>
      <c r="AKX188" s="7"/>
      <c r="AKY188" s="7"/>
      <c r="AKZ188" s="7"/>
      <c r="ALA188" s="7"/>
      <c r="ALB188" s="7"/>
      <c r="ALC188" s="7"/>
      <c r="ALD188" s="7"/>
      <c r="ALE188" s="7"/>
      <c r="ALF188" s="7"/>
      <c r="ALG188" s="7"/>
      <c r="ALH188" s="7"/>
      <c r="ALI188" s="7"/>
      <c r="ALJ188" s="7"/>
      <c r="ALK188" s="7"/>
      <c r="ALL188" s="7"/>
      <c r="ALM188" s="7"/>
      <c r="ALN188" s="7"/>
      <c r="ALO188" s="7"/>
      <c r="ALP188" s="7"/>
      <c r="ALQ188" s="7"/>
      <c r="ALR188" s="7"/>
      <c r="ALS188" s="7"/>
      <c r="ALT188" s="7"/>
      <c r="ALU188" s="7"/>
      <c r="ALV188" s="7"/>
      <c r="ALW188" s="7"/>
      <c r="ALX188" s="7"/>
      <c r="ALY188" s="7"/>
      <c r="ALZ188" s="7"/>
      <c r="AMA188" s="7"/>
      <c r="AMB188" s="7"/>
      <c r="AMC188" s="7"/>
      <c r="AMD188" s="7"/>
    </row>
    <row r="189" spans="1:1018" x14ac:dyDescent="0.25">
      <c r="A189" s="37" t="s">
        <v>119</v>
      </c>
      <c r="B189" s="9" t="s">
        <v>110</v>
      </c>
      <c r="C189" s="4">
        <v>0.96899999999999997</v>
      </c>
      <c r="D189" s="4">
        <v>1.64</v>
      </c>
      <c r="E189" s="5" t="s">
        <v>272</v>
      </c>
      <c r="F189" s="4">
        <f>0.482-0.18-0.09</f>
        <v>0.21199999999999999</v>
      </c>
      <c r="G189" s="21" t="s">
        <v>10</v>
      </c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  <c r="DT189" s="7"/>
      <c r="DU189" s="7"/>
      <c r="DV189" s="7"/>
      <c r="DW189" s="7"/>
      <c r="DX189" s="7"/>
      <c r="DY189" s="7"/>
      <c r="DZ189" s="7"/>
      <c r="EA189" s="7"/>
      <c r="EB189" s="7"/>
      <c r="EC189" s="7"/>
      <c r="ED189" s="7"/>
      <c r="EE189" s="7"/>
      <c r="EF189" s="7"/>
      <c r="EG189" s="7"/>
      <c r="EH189" s="7"/>
      <c r="EI189" s="7"/>
      <c r="EJ189" s="7"/>
      <c r="EK189" s="7"/>
      <c r="EL189" s="7"/>
      <c r="EM189" s="7"/>
      <c r="EN189" s="7"/>
      <c r="EO189" s="7"/>
      <c r="EP189" s="7"/>
      <c r="EQ189" s="7"/>
      <c r="ER189" s="7"/>
      <c r="ES189" s="7"/>
      <c r="ET189" s="7"/>
      <c r="EU189" s="7"/>
      <c r="EV189" s="7"/>
      <c r="EW189" s="7"/>
      <c r="EX189" s="7"/>
      <c r="EY189" s="7"/>
      <c r="EZ189" s="7"/>
      <c r="FA189" s="7"/>
      <c r="FB189" s="7"/>
      <c r="FC189" s="7"/>
      <c r="FD189" s="7"/>
      <c r="FE189" s="7"/>
      <c r="FF189" s="7"/>
      <c r="FG189" s="7"/>
      <c r="FH189" s="7"/>
      <c r="FI189" s="7"/>
      <c r="FJ189" s="7"/>
      <c r="FK189" s="7"/>
      <c r="FL189" s="7"/>
      <c r="FM189" s="7"/>
      <c r="FN189" s="7"/>
      <c r="FO189" s="7"/>
      <c r="FP189" s="7"/>
      <c r="FQ189" s="7"/>
      <c r="FR189" s="7"/>
      <c r="FS189" s="7"/>
      <c r="FT189" s="7"/>
      <c r="FU189" s="7"/>
      <c r="FV189" s="7"/>
      <c r="FW189" s="7"/>
      <c r="FX189" s="7"/>
      <c r="FY189" s="7"/>
      <c r="FZ189" s="7"/>
      <c r="GA189" s="7"/>
      <c r="GB189" s="7"/>
      <c r="GC189" s="7"/>
      <c r="GD189" s="7"/>
      <c r="GE189" s="7"/>
      <c r="GF189" s="7"/>
      <c r="GG189" s="7"/>
      <c r="GH189" s="7"/>
      <c r="GI189" s="7"/>
      <c r="GJ189" s="7"/>
      <c r="GK189" s="7"/>
      <c r="GL189" s="7"/>
      <c r="GM189" s="7"/>
      <c r="GN189" s="7"/>
      <c r="GO189" s="7"/>
      <c r="GP189" s="7"/>
      <c r="GQ189" s="7"/>
      <c r="GR189" s="7"/>
      <c r="GS189" s="7"/>
      <c r="GT189" s="7"/>
      <c r="GU189" s="7"/>
      <c r="GV189" s="7"/>
      <c r="GW189" s="7"/>
      <c r="GX189" s="7"/>
      <c r="GY189" s="7"/>
      <c r="GZ189" s="7"/>
      <c r="HA189" s="7"/>
      <c r="HB189" s="7"/>
      <c r="HC189" s="7"/>
      <c r="HD189" s="7"/>
      <c r="HE189" s="7"/>
      <c r="HF189" s="7"/>
      <c r="HG189" s="7"/>
      <c r="HH189" s="7"/>
      <c r="HI189" s="7"/>
      <c r="HJ189" s="7"/>
      <c r="HK189" s="7"/>
      <c r="HL189" s="7"/>
      <c r="HM189" s="7"/>
      <c r="HN189" s="7"/>
      <c r="HO189" s="7"/>
      <c r="HP189" s="7"/>
      <c r="HQ189" s="7"/>
      <c r="HR189" s="7"/>
      <c r="HS189" s="7"/>
      <c r="HT189" s="7"/>
      <c r="HU189" s="7"/>
      <c r="HV189" s="7"/>
      <c r="HW189" s="7"/>
      <c r="HX189" s="7"/>
      <c r="HY189" s="7"/>
      <c r="HZ189" s="7"/>
      <c r="IA189" s="7"/>
      <c r="IB189" s="7"/>
      <c r="IC189" s="7"/>
      <c r="ID189" s="7"/>
      <c r="IE189" s="7"/>
      <c r="IF189" s="7"/>
      <c r="IG189" s="7"/>
      <c r="IH189" s="7"/>
      <c r="II189" s="7"/>
      <c r="IJ189" s="7"/>
      <c r="IK189" s="7"/>
      <c r="IL189" s="7"/>
      <c r="IM189" s="7"/>
      <c r="IN189" s="7"/>
      <c r="IO189" s="7"/>
      <c r="IP189" s="7"/>
      <c r="IQ189" s="7"/>
      <c r="IR189" s="7"/>
      <c r="IS189" s="7"/>
      <c r="IT189" s="7"/>
      <c r="IU189" s="7"/>
      <c r="IV189" s="7"/>
      <c r="IW189" s="7"/>
      <c r="IX189" s="7"/>
      <c r="IY189" s="7"/>
      <c r="IZ189" s="7"/>
      <c r="JA189" s="7"/>
      <c r="JB189" s="7"/>
      <c r="JC189" s="7"/>
      <c r="JD189" s="7"/>
      <c r="JE189" s="7"/>
      <c r="JF189" s="7"/>
      <c r="JG189" s="7"/>
      <c r="JH189" s="7"/>
      <c r="JI189" s="7"/>
      <c r="JJ189" s="7"/>
      <c r="JK189" s="7"/>
      <c r="JL189" s="7"/>
      <c r="JM189" s="7"/>
      <c r="JN189" s="7"/>
      <c r="JO189" s="7"/>
      <c r="JP189" s="7"/>
      <c r="JQ189" s="7"/>
      <c r="JR189" s="7"/>
      <c r="JS189" s="7"/>
      <c r="JT189" s="7"/>
      <c r="JU189" s="7"/>
      <c r="JV189" s="7"/>
      <c r="JW189" s="7"/>
      <c r="JX189" s="7"/>
      <c r="JY189" s="7"/>
      <c r="JZ189" s="7"/>
      <c r="KA189" s="7"/>
      <c r="KB189" s="7"/>
      <c r="KC189" s="7"/>
      <c r="KD189" s="7"/>
      <c r="KE189" s="7"/>
      <c r="KF189" s="7"/>
      <c r="KG189" s="7"/>
      <c r="KH189" s="7"/>
      <c r="KI189" s="7"/>
      <c r="KJ189" s="7"/>
      <c r="KK189" s="7"/>
      <c r="KL189" s="7"/>
      <c r="KM189" s="7"/>
      <c r="KN189" s="7"/>
      <c r="KO189" s="7"/>
      <c r="KP189" s="7"/>
      <c r="KQ189" s="7"/>
      <c r="KR189" s="7"/>
      <c r="KS189" s="7"/>
      <c r="KT189" s="7"/>
      <c r="KU189" s="7"/>
      <c r="KV189" s="7"/>
      <c r="KW189" s="7"/>
      <c r="KX189" s="7"/>
      <c r="KY189" s="7"/>
      <c r="KZ189" s="7"/>
      <c r="LA189" s="7"/>
      <c r="LB189" s="7"/>
      <c r="LC189" s="7"/>
      <c r="LD189" s="7"/>
      <c r="LE189" s="7"/>
      <c r="LF189" s="7"/>
      <c r="LG189" s="7"/>
      <c r="LH189" s="7"/>
      <c r="LI189" s="7"/>
      <c r="LJ189" s="7"/>
      <c r="LK189" s="7"/>
      <c r="LL189" s="7"/>
      <c r="LM189" s="7"/>
      <c r="LN189" s="7"/>
      <c r="LO189" s="7"/>
      <c r="LP189" s="7"/>
      <c r="LQ189" s="7"/>
      <c r="LR189" s="7"/>
      <c r="LS189" s="7"/>
      <c r="LT189" s="7"/>
      <c r="LU189" s="7"/>
      <c r="LV189" s="7"/>
      <c r="LW189" s="7"/>
      <c r="LX189" s="7"/>
      <c r="LY189" s="7"/>
      <c r="LZ189" s="7"/>
      <c r="MA189" s="7"/>
      <c r="MB189" s="7"/>
      <c r="MC189" s="7"/>
      <c r="MD189" s="7"/>
      <c r="ME189" s="7"/>
      <c r="MF189" s="7"/>
      <c r="MG189" s="7"/>
      <c r="MH189" s="7"/>
      <c r="MI189" s="7"/>
      <c r="MJ189" s="7"/>
      <c r="MK189" s="7"/>
      <c r="ML189" s="7"/>
      <c r="MM189" s="7"/>
      <c r="MN189" s="7"/>
      <c r="MO189" s="7"/>
      <c r="MP189" s="7"/>
      <c r="MQ189" s="7"/>
      <c r="MR189" s="7"/>
      <c r="MS189" s="7"/>
      <c r="MT189" s="7"/>
      <c r="MU189" s="7"/>
      <c r="MV189" s="7"/>
      <c r="MW189" s="7"/>
      <c r="MX189" s="7"/>
      <c r="MY189" s="7"/>
      <c r="MZ189" s="7"/>
      <c r="NA189" s="7"/>
      <c r="NB189" s="7"/>
      <c r="NC189" s="7"/>
      <c r="ND189" s="7"/>
      <c r="NE189" s="7"/>
      <c r="NF189" s="7"/>
      <c r="NG189" s="7"/>
      <c r="NH189" s="7"/>
      <c r="NI189" s="7"/>
      <c r="NJ189" s="7"/>
      <c r="NK189" s="7"/>
      <c r="NL189" s="7"/>
      <c r="NM189" s="7"/>
      <c r="NN189" s="7"/>
      <c r="NO189" s="7"/>
      <c r="NP189" s="7"/>
      <c r="NQ189" s="7"/>
      <c r="NR189" s="7"/>
      <c r="NS189" s="7"/>
      <c r="NT189" s="7"/>
      <c r="NU189" s="7"/>
      <c r="NV189" s="7"/>
      <c r="NW189" s="7"/>
      <c r="NX189" s="7"/>
      <c r="NY189" s="7"/>
      <c r="NZ189" s="7"/>
      <c r="OA189" s="7"/>
      <c r="OB189" s="7"/>
      <c r="OC189" s="7"/>
      <c r="OD189" s="7"/>
      <c r="OE189" s="7"/>
      <c r="OF189" s="7"/>
      <c r="OG189" s="7"/>
      <c r="OH189" s="7"/>
      <c r="OI189" s="7"/>
      <c r="OJ189" s="7"/>
      <c r="OK189" s="7"/>
      <c r="OL189" s="7"/>
      <c r="OM189" s="7"/>
      <c r="ON189" s="7"/>
      <c r="OO189" s="7"/>
      <c r="OP189" s="7"/>
      <c r="OQ189" s="7"/>
      <c r="OR189" s="7"/>
      <c r="OS189" s="7"/>
      <c r="OT189" s="7"/>
      <c r="OU189" s="7"/>
      <c r="OV189" s="7"/>
      <c r="OW189" s="7"/>
      <c r="OX189" s="7"/>
      <c r="OY189" s="7"/>
      <c r="OZ189" s="7"/>
      <c r="PA189" s="7"/>
      <c r="PB189" s="7"/>
      <c r="PC189" s="7"/>
      <c r="PD189" s="7"/>
      <c r="PE189" s="7"/>
      <c r="PF189" s="7"/>
      <c r="PG189" s="7"/>
      <c r="PH189" s="7"/>
      <c r="PI189" s="7"/>
      <c r="PJ189" s="7"/>
      <c r="PK189" s="7"/>
      <c r="PL189" s="7"/>
      <c r="PM189" s="7"/>
      <c r="PN189" s="7"/>
      <c r="PO189" s="7"/>
      <c r="PP189" s="7"/>
      <c r="PQ189" s="7"/>
      <c r="PR189" s="7"/>
      <c r="PS189" s="7"/>
      <c r="PT189" s="7"/>
      <c r="PU189" s="7"/>
      <c r="PV189" s="7"/>
      <c r="PW189" s="7"/>
      <c r="PX189" s="7"/>
      <c r="PY189" s="7"/>
      <c r="PZ189" s="7"/>
      <c r="QA189" s="7"/>
      <c r="QB189" s="7"/>
      <c r="QC189" s="7"/>
      <c r="QD189" s="7"/>
      <c r="QE189" s="7"/>
      <c r="QF189" s="7"/>
      <c r="QG189" s="7"/>
      <c r="QH189" s="7"/>
      <c r="QI189" s="7"/>
      <c r="QJ189" s="7"/>
      <c r="QK189" s="7"/>
      <c r="QL189" s="7"/>
      <c r="QM189" s="7"/>
      <c r="QN189" s="7"/>
      <c r="QO189" s="7"/>
      <c r="QP189" s="7"/>
      <c r="QQ189" s="7"/>
      <c r="QR189" s="7"/>
      <c r="QS189" s="7"/>
      <c r="QT189" s="7"/>
      <c r="QU189" s="7"/>
      <c r="QV189" s="7"/>
      <c r="QW189" s="7"/>
      <c r="QX189" s="7"/>
      <c r="QY189" s="7"/>
      <c r="QZ189" s="7"/>
      <c r="RA189" s="7"/>
      <c r="RB189" s="7"/>
      <c r="RC189" s="7"/>
      <c r="RD189" s="7"/>
      <c r="RE189" s="7"/>
      <c r="RF189" s="7"/>
      <c r="RG189" s="7"/>
      <c r="RH189" s="7"/>
      <c r="RI189" s="7"/>
      <c r="RJ189" s="7"/>
      <c r="RK189" s="7"/>
      <c r="RL189" s="7"/>
      <c r="RM189" s="7"/>
      <c r="RN189" s="7"/>
      <c r="RO189" s="7"/>
      <c r="RP189" s="7"/>
      <c r="RQ189" s="7"/>
      <c r="RR189" s="7"/>
      <c r="RS189" s="7"/>
      <c r="RT189" s="7"/>
      <c r="RU189" s="7"/>
      <c r="RV189" s="7"/>
      <c r="RW189" s="7"/>
      <c r="RX189" s="7"/>
      <c r="RY189" s="7"/>
      <c r="RZ189" s="7"/>
      <c r="SA189" s="7"/>
      <c r="SB189" s="7"/>
      <c r="SC189" s="7"/>
      <c r="SD189" s="7"/>
      <c r="SE189" s="7"/>
      <c r="SF189" s="7"/>
      <c r="SG189" s="7"/>
      <c r="SH189" s="7"/>
      <c r="SI189" s="7"/>
      <c r="SJ189" s="7"/>
      <c r="SK189" s="7"/>
      <c r="SL189" s="7"/>
      <c r="SM189" s="7"/>
      <c r="SN189" s="7"/>
      <c r="SO189" s="7"/>
      <c r="SP189" s="7"/>
      <c r="SQ189" s="7"/>
      <c r="SR189" s="7"/>
      <c r="SS189" s="7"/>
      <c r="ST189" s="7"/>
      <c r="SU189" s="7"/>
      <c r="SV189" s="7"/>
      <c r="SW189" s="7"/>
      <c r="SX189" s="7"/>
      <c r="SY189" s="7"/>
      <c r="SZ189" s="7"/>
      <c r="TA189" s="7"/>
      <c r="TB189" s="7"/>
      <c r="TC189" s="7"/>
      <c r="TD189" s="7"/>
      <c r="TE189" s="7"/>
      <c r="TF189" s="7"/>
      <c r="TG189" s="7"/>
      <c r="TH189" s="7"/>
      <c r="TI189" s="7"/>
      <c r="TJ189" s="7"/>
      <c r="TK189" s="7"/>
      <c r="TL189" s="7"/>
      <c r="TM189" s="7"/>
      <c r="TN189" s="7"/>
      <c r="TO189" s="7"/>
      <c r="TP189" s="7"/>
      <c r="TQ189" s="7"/>
      <c r="TR189" s="7"/>
      <c r="TS189" s="7"/>
      <c r="TT189" s="7"/>
      <c r="TU189" s="7"/>
      <c r="TV189" s="7"/>
      <c r="TW189" s="7"/>
      <c r="TX189" s="7"/>
      <c r="TY189" s="7"/>
      <c r="TZ189" s="7"/>
      <c r="UA189" s="7"/>
      <c r="UB189" s="7"/>
      <c r="UC189" s="7"/>
      <c r="UD189" s="7"/>
      <c r="UE189" s="7"/>
      <c r="UF189" s="7"/>
      <c r="UG189" s="7"/>
      <c r="UH189" s="7"/>
      <c r="UI189" s="7"/>
      <c r="UJ189" s="7"/>
      <c r="UK189" s="7"/>
      <c r="UL189" s="7"/>
      <c r="UM189" s="7"/>
      <c r="UN189" s="7"/>
      <c r="UO189" s="7"/>
      <c r="UP189" s="7"/>
      <c r="UQ189" s="7"/>
      <c r="UR189" s="7"/>
      <c r="US189" s="7"/>
      <c r="UT189" s="7"/>
      <c r="UU189" s="7"/>
      <c r="UV189" s="7"/>
      <c r="UW189" s="7"/>
      <c r="UX189" s="7"/>
      <c r="UY189" s="7"/>
      <c r="UZ189" s="7"/>
      <c r="VA189" s="7"/>
      <c r="VB189" s="7"/>
      <c r="VC189" s="7"/>
      <c r="VD189" s="7"/>
      <c r="VE189" s="7"/>
      <c r="VF189" s="7"/>
      <c r="VG189" s="7"/>
      <c r="VH189" s="7"/>
      <c r="VI189" s="7"/>
      <c r="VJ189" s="7"/>
      <c r="VK189" s="7"/>
      <c r="VL189" s="7"/>
      <c r="VM189" s="7"/>
      <c r="VN189" s="7"/>
      <c r="VO189" s="7"/>
      <c r="VP189" s="7"/>
      <c r="VQ189" s="7"/>
      <c r="VR189" s="7"/>
      <c r="VS189" s="7"/>
      <c r="VT189" s="7"/>
      <c r="VU189" s="7"/>
      <c r="VV189" s="7"/>
      <c r="VW189" s="7"/>
      <c r="VX189" s="7"/>
      <c r="VY189" s="7"/>
      <c r="VZ189" s="7"/>
      <c r="WA189" s="7"/>
      <c r="WB189" s="7"/>
      <c r="WC189" s="7"/>
      <c r="WD189" s="7"/>
      <c r="WE189" s="7"/>
      <c r="WF189" s="7"/>
      <c r="WG189" s="7"/>
      <c r="WH189" s="7"/>
      <c r="WI189" s="7"/>
      <c r="WJ189" s="7"/>
      <c r="WK189" s="7"/>
      <c r="WL189" s="7"/>
      <c r="WM189" s="7"/>
      <c r="WN189" s="7"/>
      <c r="WO189" s="7"/>
      <c r="WP189" s="7"/>
      <c r="WQ189" s="7"/>
      <c r="WR189" s="7"/>
      <c r="WS189" s="7"/>
      <c r="WT189" s="7"/>
      <c r="WU189" s="7"/>
      <c r="WV189" s="7"/>
      <c r="WW189" s="7"/>
      <c r="WX189" s="7"/>
      <c r="WY189" s="7"/>
      <c r="WZ189" s="7"/>
      <c r="XA189" s="7"/>
      <c r="XB189" s="7"/>
      <c r="XC189" s="7"/>
      <c r="XD189" s="7"/>
      <c r="XE189" s="7"/>
      <c r="XF189" s="7"/>
      <c r="XG189" s="7"/>
      <c r="XH189" s="7"/>
      <c r="XI189" s="7"/>
      <c r="XJ189" s="7"/>
      <c r="XK189" s="7"/>
      <c r="XL189" s="7"/>
      <c r="XM189" s="7"/>
      <c r="XN189" s="7"/>
      <c r="XO189" s="7"/>
      <c r="XP189" s="7"/>
      <c r="XQ189" s="7"/>
      <c r="XR189" s="7"/>
      <c r="XS189" s="7"/>
      <c r="XT189" s="7"/>
      <c r="XU189" s="7"/>
      <c r="XV189" s="7"/>
      <c r="XW189" s="7"/>
      <c r="XX189" s="7"/>
      <c r="XY189" s="7"/>
      <c r="XZ189" s="7"/>
      <c r="YA189" s="7"/>
      <c r="YB189" s="7"/>
      <c r="YC189" s="7"/>
      <c r="YD189" s="7"/>
      <c r="YE189" s="7"/>
      <c r="YF189" s="7"/>
      <c r="YG189" s="7"/>
      <c r="YH189" s="7"/>
      <c r="YI189" s="7"/>
      <c r="YJ189" s="7"/>
      <c r="YK189" s="7"/>
      <c r="YL189" s="7"/>
      <c r="YM189" s="7"/>
      <c r="YN189" s="7"/>
      <c r="YO189" s="7"/>
      <c r="YP189" s="7"/>
      <c r="YQ189" s="7"/>
      <c r="YR189" s="7"/>
      <c r="YS189" s="7"/>
      <c r="YT189" s="7"/>
      <c r="YU189" s="7"/>
      <c r="YV189" s="7"/>
      <c r="YW189" s="7"/>
      <c r="YX189" s="7"/>
      <c r="YY189" s="7"/>
      <c r="YZ189" s="7"/>
      <c r="ZA189" s="7"/>
      <c r="ZB189" s="7"/>
      <c r="ZC189" s="7"/>
      <c r="ZD189" s="7"/>
      <c r="ZE189" s="7"/>
      <c r="ZF189" s="7"/>
      <c r="ZG189" s="7"/>
      <c r="ZH189" s="7"/>
      <c r="ZI189" s="7"/>
      <c r="ZJ189" s="7"/>
      <c r="ZK189" s="7"/>
      <c r="ZL189" s="7"/>
      <c r="ZM189" s="7"/>
      <c r="ZN189" s="7"/>
      <c r="ZO189" s="7"/>
      <c r="ZP189" s="7"/>
      <c r="ZQ189" s="7"/>
      <c r="ZR189" s="7"/>
      <c r="ZS189" s="7"/>
      <c r="ZT189" s="7"/>
      <c r="ZU189" s="7"/>
      <c r="ZV189" s="7"/>
      <c r="ZW189" s="7"/>
      <c r="ZX189" s="7"/>
      <c r="ZY189" s="7"/>
      <c r="ZZ189" s="7"/>
      <c r="AAA189" s="7"/>
      <c r="AAB189" s="7"/>
      <c r="AAC189" s="7"/>
      <c r="AAD189" s="7"/>
      <c r="AAE189" s="7"/>
      <c r="AAF189" s="7"/>
      <c r="AAG189" s="7"/>
      <c r="AAH189" s="7"/>
      <c r="AAI189" s="7"/>
      <c r="AAJ189" s="7"/>
      <c r="AAK189" s="7"/>
      <c r="AAL189" s="7"/>
      <c r="AAM189" s="7"/>
      <c r="AAN189" s="7"/>
      <c r="AAO189" s="7"/>
      <c r="AAP189" s="7"/>
      <c r="AAQ189" s="7"/>
      <c r="AAR189" s="7"/>
      <c r="AAS189" s="7"/>
      <c r="AAT189" s="7"/>
      <c r="AAU189" s="7"/>
      <c r="AAV189" s="7"/>
      <c r="AAW189" s="7"/>
      <c r="AAX189" s="7"/>
      <c r="AAY189" s="7"/>
      <c r="AAZ189" s="7"/>
      <c r="ABA189" s="7"/>
      <c r="ABB189" s="7"/>
      <c r="ABC189" s="7"/>
      <c r="ABD189" s="7"/>
      <c r="ABE189" s="7"/>
      <c r="ABF189" s="7"/>
      <c r="ABG189" s="7"/>
      <c r="ABH189" s="7"/>
      <c r="ABI189" s="7"/>
      <c r="ABJ189" s="7"/>
      <c r="ABK189" s="7"/>
      <c r="ABL189" s="7"/>
      <c r="ABM189" s="7"/>
      <c r="ABN189" s="7"/>
      <c r="ABO189" s="7"/>
      <c r="ABP189" s="7"/>
      <c r="ABQ189" s="7"/>
      <c r="ABR189" s="7"/>
      <c r="ABS189" s="7"/>
      <c r="ABT189" s="7"/>
      <c r="ABU189" s="7"/>
      <c r="ABV189" s="7"/>
      <c r="ABW189" s="7"/>
      <c r="ABX189" s="7"/>
      <c r="ABY189" s="7"/>
      <c r="ABZ189" s="7"/>
      <c r="ACA189" s="7"/>
      <c r="ACB189" s="7"/>
      <c r="ACC189" s="7"/>
      <c r="ACD189" s="7"/>
      <c r="ACE189" s="7"/>
      <c r="ACF189" s="7"/>
      <c r="ACG189" s="7"/>
      <c r="ACH189" s="7"/>
      <c r="ACI189" s="7"/>
      <c r="ACJ189" s="7"/>
      <c r="ACK189" s="7"/>
      <c r="ACL189" s="7"/>
      <c r="ACM189" s="7"/>
      <c r="ACN189" s="7"/>
      <c r="ACO189" s="7"/>
      <c r="ACP189" s="7"/>
      <c r="ACQ189" s="7"/>
      <c r="ACR189" s="7"/>
      <c r="ACS189" s="7"/>
      <c r="ACT189" s="7"/>
      <c r="ACU189" s="7"/>
      <c r="ACV189" s="7"/>
      <c r="ACW189" s="7"/>
      <c r="ACX189" s="7"/>
      <c r="ACY189" s="7"/>
      <c r="ACZ189" s="7"/>
      <c r="ADA189" s="7"/>
      <c r="ADB189" s="7"/>
      <c r="ADC189" s="7"/>
      <c r="ADD189" s="7"/>
      <c r="ADE189" s="7"/>
      <c r="ADF189" s="7"/>
      <c r="ADG189" s="7"/>
      <c r="ADH189" s="7"/>
      <c r="ADI189" s="7"/>
      <c r="ADJ189" s="7"/>
      <c r="ADK189" s="7"/>
      <c r="ADL189" s="7"/>
      <c r="ADM189" s="7"/>
      <c r="ADN189" s="7"/>
      <c r="ADO189" s="7"/>
      <c r="ADP189" s="7"/>
      <c r="ADQ189" s="7"/>
      <c r="ADR189" s="7"/>
      <c r="ADS189" s="7"/>
      <c r="ADT189" s="7"/>
      <c r="ADU189" s="7"/>
      <c r="ADV189" s="7"/>
      <c r="ADW189" s="7"/>
      <c r="ADX189" s="7"/>
      <c r="ADY189" s="7"/>
      <c r="ADZ189" s="7"/>
      <c r="AEA189" s="7"/>
      <c r="AEB189" s="7"/>
      <c r="AEC189" s="7"/>
      <c r="AED189" s="7"/>
      <c r="AEE189" s="7"/>
      <c r="AEF189" s="7"/>
      <c r="AEG189" s="7"/>
      <c r="AEH189" s="7"/>
      <c r="AEI189" s="7"/>
      <c r="AEJ189" s="7"/>
      <c r="AEK189" s="7"/>
      <c r="AEL189" s="7"/>
      <c r="AEM189" s="7"/>
      <c r="AEN189" s="7"/>
      <c r="AEO189" s="7"/>
      <c r="AEP189" s="7"/>
      <c r="AEQ189" s="7"/>
      <c r="AER189" s="7"/>
      <c r="AES189" s="7"/>
      <c r="AET189" s="7"/>
      <c r="AEU189" s="7"/>
      <c r="AEV189" s="7"/>
      <c r="AEW189" s="7"/>
      <c r="AEX189" s="7"/>
      <c r="AEY189" s="7"/>
      <c r="AEZ189" s="7"/>
      <c r="AFA189" s="7"/>
      <c r="AFB189" s="7"/>
      <c r="AFC189" s="7"/>
      <c r="AFD189" s="7"/>
      <c r="AFE189" s="7"/>
      <c r="AFF189" s="7"/>
      <c r="AFG189" s="7"/>
      <c r="AFH189" s="7"/>
      <c r="AFI189" s="7"/>
      <c r="AFJ189" s="7"/>
      <c r="AFK189" s="7"/>
      <c r="AFL189" s="7"/>
      <c r="AFM189" s="7"/>
      <c r="AFN189" s="7"/>
      <c r="AFO189" s="7"/>
      <c r="AFP189" s="7"/>
      <c r="AFQ189" s="7"/>
      <c r="AFR189" s="7"/>
      <c r="AFS189" s="7"/>
      <c r="AFT189" s="7"/>
      <c r="AFU189" s="7"/>
      <c r="AFV189" s="7"/>
      <c r="AFW189" s="7"/>
      <c r="AFX189" s="7"/>
      <c r="AFY189" s="7"/>
      <c r="AFZ189" s="7"/>
      <c r="AGA189" s="7"/>
      <c r="AGB189" s="7"/>
      <c r="AGC189" s="7"/>
      <c r="AGD189" s="7"/>
      <c r="AGE189" s="7"/>
      <c r="AGF189" s="7"/>
      <c r="AGG189" s="7"/>
      <c r="AGH189" s="7"/>
      <c r="AGI189" s="7"/>
      <c r="AGJ189" s="7"/>
      <c r="AGK189" s="7"/>
      <c r="AGL189" s="7"/>
      <c r="AGM189" s="7"/>
      <c r="AGN189" s="7"/>
      <c r="AGO189" s="7"/>
      <c r="AGP189" s="7"/>
      <c r="AGQ189" s="7"/>
      <c r="AGR189" s="7"/>
      <c r="AGS189" s="7"/>
      <c r="AGT189" s="7"/>
      <c r="AGU189" s="7"/>
      <c r="AGV189" s="7"/>
      <c r="AGW189" s="7"/>
      <c r="AGX189" s="7"/>
      <c r="AGY189" s="7"/>
      <c r="AGZ189" s="7"/>
      <c r="AHA189" s="7"/>
      <c r="AHB189" s="7"/>
      <c r="AHC189" s="7"/>
      <c r="AHD189" s="7"/>
      <c r="AHE189" s="7"/>
      <c r="AHF189" s="7"/>
      <c r="AHG189" s="7"/>
      <c r="AHH189" s="7"/>
      <c r="AHI189" s="7"/>
      <c r="AHJ189" s="7"/>
      <c r="AHK189" s="7"/>
      <c r="AHL189" s="7"/>
      <c r="AHM189" s="7"/>
      <c r="AHN189" s="7"/>
      <c r="AHO189" s="7"/>
      <c r="AHP189" s="7"/>
      <c r="AHQ189" s="7"/>
      <c r="AHR189" s="7"/>
      <c r="AHS189" s="7"/>
      <c r="AHT189" s="7"/>
      <c r="AHU189" s="7"/>
      <c r="AHV189" s="7"/>
      <c r="AHW189" s="7"/>
      <c r="AHX189" s="7"/>
      <c r="AHY189" s="7"/>
      <c r="AHZ189" s="7"/>
      <c r="AIA189" s="7"/>
      <c r="AIB189" s="7"/>
      <c r="AIC189" s="7"/>
      <c r="AID189" s="7"/>
      <c r="AIE189" s="7"/>
      <c r="AIF189" s="7"/>
      <c r="AIG189" s="7"/>
      <c r="AIH189" s="7"/>
      <c r="AII189" s="7"/>
      <c r="AIJ189" s="7"/>
      <c r="AIK189" s="7"/>
      <c r="AIL189" s="7"/>
      <c r="AIM189" s="7"/>
      <c r="AIN189" s="7"/>
      <c r="AIO189" s="7"/>
      <c r="AIP189" s="7"/>
      <c r="AIQ189" s="7"/>
      <c r="AIR189" s="7"/>
      <c r="AIS189" s="7"/>
      <c r="AIT189" s="7"/>
      <c r="AIU189" s="7"/>
      <c r="AIV189" s="7"/>
      <c r="AIW189" s="7"/>
      <c r="AIX189" s="7"/>
      <c r="AIY189" s="7"/>
      <c r="AIZ189" s="7"/>
      <c r="AJA189" s="7"/>
      <c r="AJB189" s="7"/>
      <c r="AJC189" s="7"/>
      <c r="AJD189" s="7"/>
      <c r="AJE189" s="7"/>
      <c r="AJF189" s="7"/>
      <c r="AJG189" s="7"/>
      <c r="AJH189" s="7"/>
      <c r="AJI189" s="7"/>
      <c r="AJJ189" s="7"/>
      <c r="AJK189" s="7"/>
      <c r="AJL189" s="7"/>
      <c r="AJM189" s="7"/>
      <c r="AJN189" s="7"/>
      <c r="AJO189" s="7"/>
      <c r="AJP189" s="7"/>
      <c r="AJQ189" s="7"/>
      <c r="AJR189" s="7"/>
      <c r="AJS189" s="7"/>
      <c r="AJT189" s="7"/>
      <c r="AJU189" s="7"/>
      <c r="AJV189" s="7"/>
      <c r="AJW189" s="7"/>
      <c r="AJX189" s="7"/>
      <c r="AJY189" s="7"/>
      <c r="AJZ189" s="7"/>
      <c r="AKA189" s="7"/>
      <c r="AKB189" s="7"/>
      <c r="AKC189" s="7"/>
      <c r="AKD189" s="7"/>
      <c r="AKE189" s="7"/>
      <c r="AKF189" s="7"/>
      <c r="AKG189" s="7"/>
      <c r="AKH189" s="7"/>
      <c r="AKI189" s="7"/>
      <c r="AKJ189" s="7"/>
      <c r="AKK189" s="7"/>
      <c r="AKL189" s="7"/>
      <c r="AKM189" s="7"/>
      <c r="AKN189" s="7"/>
      <c r="AKO189" s="7"/>
      <c r="AKP189" s="7"/>
      <c r="AKQ189" s="7"/>
      <c r="AKR189" s="7"/>
      <c r="AKS189" s="7"/>
      <c r="AKT189" s="7"/>
      <c r="AKU189" s="7"/>
      <c r="AKV189" s="7"/>
      <c r="AKW189" s="7"/>
      <c r="AKX189" s="7"/>
      <c r="AKY189" s="7"/>
      <c r="AKZ189" s="7"/>
      <c r="ALA189" s="7"/>
      <c r="ALB189" s="7"/>
      <c r="ALC189" s="7"/>
      <c r="ALD189" s="7"/>
      <c r="ALE189" s="7"/>
      <c r="ALF189" s="7"/>
      <c r="ALG189" s="7"/>
      <c r="ALH189" s="7"/>
      <c r="ALI189" s="7"/>
      <c r="ALJ189" s="7"/>
      <c r="ALK189" s="7"/>
      <c r="ALL189" s="7"/>
      <c r="ALM189" s="7"/>
      <c r="ALN189" s="7"/>
      <c r="ALO189" s="7"/>
      <c r="ALP189" s="7"/>
      <c r="ALQ189" s="7"/>
      <c r="ALR189" s="7"/>
      <c r="ALS189" s="7"/>
      <c r="ALT189" s="7"/>
      <c r="ALU189" s="7"/>
      <c r="ALV189" s="7"/>
      <c r="ALW189" s="7"/>
      <c r="ALX189" s="7"/>
      <c r="ALY189" s="7"/>
      <c r="ALZ189" s="7"/>
      <c r="AMA189" s="7"/>
      <c r="AMB189" s="7"/>
      <c r="AMC189" s="7"/>
      <c r="AMD189" s="7"/>
    </row>
    <row r="190" spans="1:1018" x14ac:dyDescent="0.25">
      <c r="A190" s="37" t="s">
        <v>119</v>
      </c>
      <c r="B190" s="9" t="s">
        <v>110</v>
      </c>
      <c r="C190" s="4">
        <v>1.079</v>
      </c>
      <c r="D190" s="4">
        <v>1.7689999999999999</v>
      </c>
      <c r="E190" s="5" t="s">
        <v>275</v>
      </c>
      <c r="F190" s="4">
        <f>0.648-0.288-0.13</f>
        <v>0.23000000000000004</v>
      </c>
      <c r="G190" s="21" t="s">
        <v>10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  <c r="EP190" s="7"/>
      <c r="EQ190" s="7"/>
      <c r="ER190" s="7"/>
      <c r="ES190" s="7"/>
      <c r="ET190" s="7"/>
      <c r="EU190" s="7"/>
      <c r="EV190" s="7"/>
      <c r="EW190" s="7"/>
      <c r="EX190" s="7"/>
      <c r="EY190" s="7"/>
      <c r="EZ190" s="7"/>
      <c r="FA190" s="7"/>
      <c r="FB190" s="7"/>
      <c r="FC190" s="7"/>
      <c r="FD190" s="7"/>
      <c r="FE190" s="7"/>
      <c r="FF190" s="7"/>
      <c r="FG190" s="7"/>
      <c r="FH190" s="7"/>
      <c r="FI190" s="7"/>
      <c r="FJ190" s="7"/>
      <c r="FK190" s="7"/>
      <c r="FL190" s="7"/>
      <c r="FM190" s="7"/>
      <c r="FN190" s="7"/>
      <c r="FO190" s="7"/>
      <c r="FP190" s="7"/>
      <c r="FQ190" s="7"/>
      <c r="FR190" s="7"/>
      <c r="FS190" s="7"/>
      <c r="FT190" s="7"/>
      <c r="FU190" s="7"/>
      <c r="FV190" s="7"/>
      <c r="FW190" s="7"/>
      <c r="FX190" s="7"/>
      <c r="FY190" s="7"/>
      <c r="FZ190" s="7"/>
      <c r="GA190" s="7"/>
      <c r="GB190" s="7"/>
      <c r="GC190" s="7"/>
      <c r="GD190" s="7"/>
      <c r="GE190" s="7"/>
      <c r="GF190" s="7"/>
      <c r="GG190" s="7"/>
      <c r="GH190" s="7"/>
      <c r="GI190" s="7"/>
      <c r="GJ190" s="7"/>
      <c r="GK190" s="7"/>
      <c r="GL190" s="7"/>
      <c r="GM190" s="7"/>
      <c r="GN190" s="7"/>
      <c r="GO190" s="7"/>
      <c r="GP190" s="7"/>
      <c r="GQ190" s="7"/>
      <c r="GR190" s="7"/>
      <c r="GS190" s="7"/>
      <c r="GT190" s="7"/>
      <c r="GU190" s="7"/>
      <c r="GV190" s="7"/>
      <c r="GW190" s="7"/>
      <c r="GX190" s="7"/>
      <c r="GY190" s="7"/>
      <c r="GZ190" s="7"/>
      <c r="HA190" s="7"/>
      <c r="HB190" s="7"/>
      <c r="HC190" s="7"/>
      <c r="HD190" s="7"/>
      <c r="HE190" s="7"/>
      <c r="HF190" s="7"/>
      <c r="HG190" s="7"/>
      <c r="HH190" s="7"/>
      <c r="HI190" s="7"/>
      <c r="HJ190" s="7"/>
      <c r="HK190" s="7"/>
      <c r="HL190" s="7"/>
      <c r="HM190" s="7"/>
      <c r="HN190" s="7"/>
      <c r="HO190" s="7"/>
      <c r="HP190" s="7"/>
      <c r="HQ190" s="7"/>
      <c r="HR190" s="7"/>
      <c r="HS190" s="7"/>
      <c r="HT190" s="7"/>
      <c r="HU190" s="7"/>
      <c r="HV190" s="7"/>
      <c r="HW190" s="7"/>
      <c r="HX190" s="7"/>
      <c r="HY190" s="7"/>
      <c r="HZ190" s="7"/>
      <c r="IA190" s="7"/>
      <c r="IB190" s="7"/>
      <c r="IC190" s="7"/>
      <c r="ID190" s="7"/>
      <c r="IE190" s="7"/>
      <c r="IF190" s="7"/>
      <c r="IG190" s="7"/>
      <c r="IH190" s="7"/>
      <c r="II190" s="7"/>
      <c r="IJ190" s="7"/>
      <c r="IK190" s="7"/>
      <c r="IL190" s="7"/>
      <c r="IM190" s="7"/>
      <c r="IN190" s="7"/>
      <c r="IO190" s="7"/>
      <c r="IP190" s="7"/>
      <c r="IQ190" s="7"/>
      <c r="IR190" s="7"/>
      <c r="IS190" s="7"/>
      <c r="IT190" s="7"/>
      <c r="IU190" s="7"/>
      <c r="IV190" s="7"/>
      <c r="IW190" s="7"/>
      <c r="IX190" s="7"/>
      <c r="IY190" s="7"/>
      <c r="IZ190" s="7"/>
      <c r="JA190" s="7"/>
      <c r="JB190" s="7"/>
      <c r="JC190" s="7"/>
      <c r="JD190" s="7"/>
      <c r="JE190" s="7"/>
      <c r="JF190" s="7"/>
      <c r="JG190" s="7"/>
      <c r="JH190" s="7"/>
      <c r="JI190" s="7"/>
      <c r="JJ190" s="7"/>
      <c r="JK190" s="7"/>
      <c r="JL190" s="7"/>
      <c r="JM190" s="7"/>
      <c r="JN190" s="7"/>
      <c r="JO190" s="7"/>
      <c r="JP190" s="7"/>
      <c r="JQ190" s="7"/>
      <c r="JR190" s="7"/>
      <c r="JS190" s="7"/>
      <c r="JT190" s="7"/>
      <c r="JU190" s="7"/>
      <c r="JV190" s="7"/>
      <c r="JW190" s="7"/>
      <c r="JX190" s="7"/>
      <c r="JY190" s="7"/>
      <c r="JZ190" s="7"/>
      <c r="KA190" s="7"/>
      <c r="KB190" s="7"/>
      <c r="KC190" s="7"/>
      <c r="KD190" s="7"/>
      <c r="KE190" s="7"/>
      <c r="KF190" s="7"/>
      <c r="KG190" s="7"/>
      <c r="KH190" s="7"/>
      <c r="KI190" s="7"/>
      <c r="KJ190" s="7"/>
      <c r="KK190" s="7"/>
      <c r="KL190" s="7"/>
      <c r="KM190" s="7"/>
      <c r="KN190" s="7"/>
      <c r="KO190" s="7"/>
      <c r="KP190" s="7"/>
      <c r="KQ190" s="7"/>
      <c r="KR190" s="7"/>
      <c r="KS190" s="7"/>
      <c r="KT190" s="7"/>
      <c r="KU190" s="7"/>
      <c r="KV190" s="7"/>
      <c r="KW190" s="7"/>
      <c r="KX190" s="7"/>
      <c r="KY190" s="7"/>
      <c r="KZ190" s="7"/>
      <c r="LA190" s="7"/>
      <c r="LB190" s="7"/>
      <c r="LC190" s="7"/>
      <c r="LD190" s="7"/>
      <c r="LE190" s="7"/>
      <c r="LF190" s="7"/>
      <c r="LG190" s="7"/>
      <c r="LH190" s="7"/>
      <c r="LI190" s="7"/>
      <c r="LJ190" s="7"/>
      <c r="LK190" s="7"/>
      <c r="LL190" s="7"/>
      <c r="LM190" s="7"/>
      <c r="LN190" s="7"/>
      <c r="LO190" s="7"/>
      <c r="LP190" s="7"/>
      <c r="LQ190" s="7"/>
      <c r="LR190" s="7"/>
      <c r="LS190" s="7"/>
      <c r="LT190" s="7"/>
      <c r="LU190" s="7"/>
      <c r="LV190" s="7"/>
      <c r="LW190" s="7"/>
      <c r="LX190" s="7"/>
      <c r="LY190" s="7"/>
      <c r="LZ190" s="7"/>
      <c r="MA190" s="7"/>
      <c r="MB190" s="7"/>
      <c r="MC190" s="7"/>
      <c r="MD190" s="7"/>
      <c r="ME190" s="7"/>
      <c r="MF190" s="7"/>
      <c r="MG190" s="7"/>
      <c r="MH190" s="7"/>
      <c r="MI190" s="7"/>
      <c r="MJ190" s="7"/>
      <c r="MK190" s="7"/>
      <c r="ML190" s="7"/>
      <c r="MM190" s="7"/>
      <c r="MN190" s="7"/>
      <c r="MO190" s="7"/>
      <c r="MP190" s="7"/>
      <c r="MQ190" s="7"/>
      <c r="MR190" s="7"/>
      <c r="MS190" s="7"/>
      <c r="MT190" s="7"/>
      <c r="MU190" s="7"/>
      <c r="MV190" s="7"/>
      <c r="MW190" s="7"/>
      <c r="MX190" s="7"/>
      <c r="MY190" s="7"/>
      <c r="MZ190" s="7"/>
      <c r="NA190" s="7"/>
      <c r="NB190" s="7"/>
      <c r="NC190" s="7"/>
      <c r="ND190" s="7"/>
      <c r="NE190" s="7"/>
      <c r="NF190" s="7"/>
      <c r="NG190" s="7"/>
      <c r="NH190" s="7"/>
      <c r="NI190" s="7"/>
      <c r="NJ190" s="7"/>
      <c r="NK190" s="7"/>
      <c r="NL190" s="7"/>
      <c r="NM190" s="7"/>
      <c r="NN190" s="7"/>
      <c r="NO190" s="7"/>
      <c r="NP190" s="7"/>
      <c r="NQ190" s="7"/>
      <c r="NR190" s="7"/>
      <c r="NS190" s="7"/>
      <c r="NT190" s="7"/>
      <c r="NU190" s="7"/>
      <c r="NV190" s="7"/>
      <c r="NW190" s="7"/>
      <c r="NX190" s="7"/>
      <c r="NY190" s="7"/>
      <c r="NZ190" s="7"/>
      <c r="OA190" s="7"/>
      <c r="OB190" s="7"/>
      <c r="OC190" s="7"/>
      <c r="OD190" s="7"/>
      <c r="OE190" s="7"/>
      <c r="OF190" s="7"/>
      <c r="OG190" s="7"/>
      <c r="OH190" s="7"/>
      <c r="OI190" s="7"/>
      <c r="OJ190" s="7"/>
      <c r="OK190" s="7"/>
      <c r="OL190" s="7"/>
      <c r="OM190" s="7"/>
      <c r="ON190" s="7"/>
      <c r="OO190" s="7"/>
      <c r="OP190" s="7"/>
      <c r="OQ190" s="7"/>
      <c r="OR190" s="7"/>
      <c r="OS190" s="7"/>
      <c r="OT190" s="7"/>
      <c r="OU190" s="7"/>
      <c r="OV190" s="7"/>
      <c r="OW190" s="7"/>
      <c r="OX190" s="7"/>
      <c r="OY190" s="7"/>
      <c r="OZ190" s="7"/>
      <c r="PA190" s="7"/>
      <c r="PB190" s="7"/>
      <c r="PC190" s="7"/>
      <c r="PD190" s="7"/>
      <c r="PE190" s="7"/>
      <c r="PF190" s="7"/>
      <c r="PG190" s="7"/>
      <c r="PH190" s="7"/>
      <c r="PI190" s="7"/>
      <c r="PJ190" s="7"/>
      <c r="PK190" s="7"/>
      <c r="PL190" s="7"/>
      <c r="PM190" s="7"/>
      <c r="PN190" s="7"/>
      <c r="PO190" s="7"/>
      <c r="PP190" s="7"/>
      <c r="PQ190" s="7"/>
      <c r="PR190" s="7"/>
      <c r="PS190" s="7"/>
      <c r="PT190" s="7"/>
      <c r="PU190" s="7"/>
      <c r="PV190" s="7"/>
      <c r="PW190" s="7"/>
      <c r="PX190" s="7"/>
      <c r="PY190" s="7"/>
      <c r="PZ190" s="7"/>
      <c r="QA190" s="7"/>
      <c r="QB190" s="7"/>
      <c r="QC190" s="7"/>
      <c r="QD190" s="7"/>
      <c r="QE190" s="7"/>
      <c r="QF190" s="7"/>
      <c r="QG190" s="7"/>
      <c r="QH190" s="7"/>
      <c r="QI190" s="7"/>
      <c r="QJ190" s="7"/>
      <c r="QK190" s="7"/>
      <c r="QL190" s="7"/>
      <c r="QM190" s="7"/>
      <c r="QN190" s="7"/>
      <c r="QO190" s="7"/>
      <c r="QP190" s="7"/>
      <c r="QQ190" s="7"/>
      <c r="QR190" s="7"/>
      <c r="QS190" s="7"/>
      <c r="QT190" s="7"/>
      <c r="QU190" s="7"/>
      <c r="QV190" s="7"/>
      <c r="QW190" s="7"/>
      <c r="QX190" s="7"/>
      <c r="QY190" s="7"/>
      <c r="QZ190" s="7"/>
      <c r="RA190" s="7"/>
      <c r="RB190" s="7"/>
      <c r="RC190" s="7"/>
      <c r="RD190" s="7"/>
      <c r="RE190" s="7"/>
      <c r="RF190" s="7"/>
      <c r="RG190" s="7"/>
      <c r="RH190" s="7"/>
      <c r="RI190" s="7"/>
      <c r="RJ190" s="7"/>
      <c r="RK190" s="7"/>
      <c r="RL190" s="7"/>
      <c r="RM190" s="7"/>
      <c r="RN190" s="7"/>
      <c r="RO190" s="7"/>
      <c r="RP190" s="7"/>
      <c r="RQ190" s="7"/>
      <c r="RR190" s="7"/>
      <c r="RS190" s="7"/>
      <c r="RT190" s="7"/>
      <c r="RU190" s="7"/>
      <c r="RV190" s="7"/>
      <c r="RW190" s="7"/>
      <c r="RX190" s="7"/>
      <c r="RY190" s="7"/>
      <c r="RZ190" s="7"/>
      <c r="SA190" s="7"/>
      <c r="SB190" s="7"/>
      <c r="SC190" s="7"/>
      <c r="SD190" s="7"/>
      <c r="SE190" s="7"/>
      <c r="SF190" s="7"/>
      <c r="SG190" s="7"/>
      <c r="SH190" s="7"/>
      <c r="SI190" s="7"/>
      <c r="SJ190" s="7"/>
      <c r="SK190" s="7"/>
      <c r="SL190" s="7"/>
      <c r="SM190" s="7"/>
      <c r="SN190" s="7"/>
      <c r="SO190" s="7"/>
      <c r="SP190" s="7"/>
      <c r="SQ190" s="7"/>
      <c r="SR190" s="7"/>
      <c r="SS190" s="7"/>
      <c r="ST190" s="7"/>
      <c r="SU190" s="7"/>
      <c r="SV190" s="7"/>
      <c r="SW190" s="7"/>
      <c r="SX190" s="7"/>
      <c r="SY190" s="7"/>
      <c r="SZ190" s="7"/>
      <c r="TA190" s="7"/>
      <c r="TB190" s="7"/>
      <c r="TC190" s="7"/>
      <c r="TD190" s="7"/>
      <c r="TE190" s="7"/>
      <c r="TF190" s="7"/>
      <c r="TG190" s="7"/>
      <c r="TH190" s="7"/>
      <c r="TI190" s="7"/>
      <c r="TJ190" s="7"/>
      <c r="TK190" s="7"/>
      <c r="TL190" s="7"/>
      <c r="TM190" s="7"/>
      <c r="TN190" s="7"/>
      <c r="TO190" s="7"/>
      <c r="TP190" s="7"/>
      <c r="TQ190" s="7"/>
      <c r="TR190" s="7"/>
      <c r="TS190" s="7"/>
      <c r="TT190" s="7"/>
      <c r="TU190" s="7"/>
      <c r="TV190" s="7"/>
      <c r="TW190" s="7"/>
      <c r="TX190" s="7"/>
      <c r="TY190" s="7"/>
      <c r="TZ190" s="7"/>
      <c r="UA190" s="7"/>
      <c r="UB190" s="7"/>
      <c r="UC190" s="7"/>
      <c r="UD190" s="7"/>
      <c r="UE190" s="7"/>
      <c r="UF190" s="7"/>
      <c r="UG190" s="7"/>
      <c r="UH190" s="7"/>
      <c r="UI190" s="7"/>
      <c r="UJ190" s="7"/>
      <c r="UK190" s="7"/>
      <c r="UL190" s="7"/>
      <c r="UM190" s="7"/>
      <c r="UN190" s="7"/>
      <c r="UO190" s="7"/>
      <c r="UP190" s="7"/>
      <c r="UQ190" s="7"/>
      <c r="UR190" s="7"/>
      <c r="US190" s="7"/>
      <c r="UT190" s="7"/>
      <c r="UU190" s="7"/>
      <c r="UV190" s="7"/>
      <c r="UW190" s="7"/>
      <c r="UX190" s="7"/>
      <c r="UY190" s="7"/>
      <c r="UZ190" s="7"/>
      <c r="VA190" s="7"/>
      <c r="VB190" s="7"/>
      <c r="VC190" s="7"/>
      <c r="VD190" s="7"/>
      <c r="VE190" s="7"/>
      <c r="VF190" s="7"/>
      <c r="VG190" s="7"/>
      <c r="VH190" s="7"/>
      <c r="VI190" s="7"/>
      <c r="VJ190" s="7"/>
      <c r="VK190" s="7"/>
      <c r="VL190" s="7"/>
      <c r="VM190" s="7"/>
      <c r="VN190" s="7"/>
      <c r="VO190" s="7"/>
      <c r="VP190" s="7"/>
      <c r="VQ190" s="7"/>
      <c r="VR190" s="7"/>
      <c r="VS190" s="7"/>
      <c r="VT190" s="7"/>
      <c r="VU190" s="7"/>
      <c r="VV190" s="7"/>
      <c r="VW190" s="7"/>
      <c r="VX190" s="7"/>
      <c r="VY190" s="7"/>
      <c r="VZ190" s="7"/>
      <c r="WA190" s="7"/>
      <c r="WB190" s="7"/>
      <c r="WC190" s="7"/>
      <c r="WD190" s="7"/>
      <c r="WE190" s="7"/>
      <c r="WF190" s="7"/>
      <c r="WG190" s="7"/>
      <c r="WH190" s="7"/>
      <c r="WI190" s="7"/>
      <c r="WJ190" s="7"/>
      <c r="WK190" s="7"/>
      <c r="WL190" s="7"/>
      <c r="WM190" s="7"/>
      <c r="WN190" s="7"/>
      <c r="WO190" s="7"/>
      <c r="WP190" s="7"/>
      <c r="WQ190" s="7"/>
      <c r="WR190" s="7"/>
      <c r="WS190" s="7"/>
      <c r="WT190" s="7"/>
      <c r="WU190" s="7"/>
      <c r="WV190" s="7"/>
      <c r="WW190" s="7"/>
      <c r="WX190" s="7"/>
      <c r="WY190" s="7"/>
      <c r="WZ190" s="7"/>
      <c r="XA190" s="7"/>
      <c r="XB190" s="7"/>
      <c r="XC190" s="7"/>
      <c r="XD190" s="7"/>
      <c r="XE190" s="7"/>
      <c r="XF190" s="7"/>
      <c r="XG190" s="7"/>
      <c r="XH190" s="7"/>
      <c r="XI190" s="7"/>
      <c r="XJ190" s="7"/>
      <c r="XK190" s="7"/>
      <c r="XL190" s="7"/>
      <c r="XM190" s="7"/>
      <c r="XN190" s="7"/>
      <c r="XO190" s="7"/>
      <c r="XP190" s="7"/>
      <c r="XQ190" s="7"/>
      <c r="XR190" s="7"/>
      <c r="XS190" s="7"/>
      <c r="XT190" s="7"/>
      <c r="XU190" s="7"/>
      <c r="XV190" s="7"/>
      <c r="XW190" s="7"/>
      <c r="XX190" s="7"/>
      <c r="XY190" s="7"/>
      <c r="XZ190" s="7"/>
      <c r="YA190" s="7"/>
      <c r="YB190" s="7"/>
      <c r="YC190" s="7"/>
      <c r="YD190" s="7"/>
      <c r="YE190" s="7"/>
      <c r="YF190" s="7"/>
      <c r="YG190" s="7"/>
      <c r="YH190" s="7"/>
      <c r="YI190" s="7"/>
      <c r="YJ190" s="7"/>
      <c r="YK190" s="7"/>
      <c r="YL190" s="7"/>
      <c r="YM190" s="7"/>
      <c r="YN190" s="7"/>
      <c r="YO190" s="7"/>
      <c r="YP190" s="7"/>
      <c r="YQ190" s="7"/>
      <c r="YR190" s="7"/>
      <c r="YS190" s="7"/>
      <c r="YT190" s="7"/>
      <c r="YU190" s="7"/>
      <c r="YV190" s="7"/>
      <c r="YW190" s="7"/>
      <c r="YX190" s="7"/>
      <c r="YY190" s="7"/>
      <c r="YZ190" s="7"/>
      <c r="ZA190" s="7"/>
      <c r="ZB190" s="7"/>
      <c r="ZC190" s="7"/>
      <c r="ZD190" s="7"/>
      <c r="ZE190" s="7"/>
      <c r="ZF190" s="7"/>
      <c r="ZG190" s="7"/>
      <c r="ZH190" s="7"/>
      <c r="ZI190" s="7"/>
      <c r="ZJ190" s="7"/>
      <c r="ZK190" s="7"/>
      <c r="ZL190" s="7"/>
      <c r="ZM190" s="7"/>
      <c r="ZN190" s="7"/>
      <c r="ZO190" s="7"/>
      <c r="ZP190" s="7"/>
      <c r="ZQ190" s="7"/>
      <c r="ZR190" s="7"/>
      <c r="ZS190" s="7"/>
      <c r="ZT190" s="7"/>
      <c r="ZU190" s="7"/>
      <c r="ZV190" s="7"/>
      <c r="ZW190" s="7"/>
      <c r="ZX190" s="7"/>
      <c r="ZY190" s="7"/>
      <c r="ZZ190" s="7"/>
      <c r="AAA190" s="7"/>
      <c r="AAB190" s="7"/>
      <c r="AAC190" s="7"/>
      <c r="AAD190" s="7"/>
      <c r="AAE190" s="7"/>
      <c r="AAF190" s="7"/>
      <c r="AAG190" s="7"/>
      <c r="AAH190" s="7"/>
      <c r="AAI190" s="7"/>
      <c r="AAJ190" s="7"/>
      <c r="AAK190" s="7"/>
      <c r="AAL190" s="7"/>
      <c r="AAM190" s="7"/>
      <c r="AAN190" s="7"/>
      <c r="AAO190" s="7"/>
      <c r="AAP190" s="7"/>
      <c r="AAQ190" s="7"/>
      <c r="AAR190" s="7"/>
      <c r="AAS190" s="7"/>
      <c r="AAT190" s="7"/>
      <c r="AAU190" s="7"/>
      <c r="AAV190" s="7"/>
      <c r="AAW190" s="7"/>
      <c r="AAX190" s="7"/>
      <c r="AAY190" s="7"/>
      <c r="AAZ190" s="7"/>
      <c r="ABA190" s="7"/>
      <c r="ABB190" s="7"/>
      <c r="ABC190" s="7"/>
      <c r="ABD190" s="7"/>
      <c r="ABE190" s="7"/>
      <c r="ABF190" s="7"/>
      <c r="ABG190" s="7"/>
      <c r="ABH190" s="7"/>
      <c r="ABI190" s="7"/>
      <c r="ABJ190" s="7"/>
      <c r="ABK190" s="7"/>
      <c r="ABL190" s="7"/>
      <c r="ABM190" s="7"/>
      <c r="ABN190" s="7"/>
      <c r="ABO190" s="7"/>
      <c r="ABP190" s="7"/>
      <c r="ABQ190" s="7"/>
      <c r="ABR190" s="7"/>
      <c r="ABS190" s="7"/>
      <c r="ABT190" s="7"/>
      <c r="ABU190" s="7"/>
      <c r="ABV190" s="7"/>
      <c r="ABW190" s="7"/>
      <c r="ABX190" s="7"/>
      <c r="ABY190" s="7"/>
      <c r="ABZ190" s="7"/>
      <c r="ACA190" s="7"/>
      <c r="ACB190" s="7"/>
      <c r="ACC190" s="7"/>
      <c r="ACD190" s="7"/>
      <c r="ACE190" s="7"/>
      <c r="ACF190" s="7"/>
      <c r="ACG190" s="7"/>
      <c r="ACH190" s="7"/>
      <c r="ACI190" s="7"/>
      <c r="ACJ190" s="7"/>
      <c r="ACK190" s="7"/>
      <c r="ACL190" s="7"/>
      <c r="ACM190" s="7"/>
      <c r="ACN190" s="7"/>
      <c r="ACO190" s="7"/>
      <c r="ACP190" s="7"/>
      <c r="ACQ190" s="7"/>
      <c r="ACR190" s="7"/>
      <c r="ACS190" s="7"/>
      <c r="ACT190" s="7"/>
      <c r="ACU190" s="7"/>
      <c r="ACV190" s="7"/>
      <c r="ACW190" s="7"/>
      <c r="ACX190" s="7"/>
      <c r="ACY190" s="7"/>
      <c r="ACZ190" s="7"/>
      <c r="ADA190" s="7"/>
      <c r="ADB190" s="7"/>
      <c r="ADC190" s="7"/>
      <c r="ADD190" s="7"/>
      <c r="ADE190" s="7"/>
      <c r="ADF190" s="7"/>
      <c r="ADG190" s="7"/>
      <c r="ADH190" s="7"/>
      <c r="ADI190" s="7"/>
      <c r="ADJ190" s="7"/>
      <c r="ADK190" s="7"/>
      <c r="ADL190" s="7"/>
      <c r="ADM190" s="7"/>
      <c r="ADN190" s="7"/>
      <c r="ADO190" s="7"/>
      <c r="ADP190" s="7"/>
      <c r="ADQ190" s="7"/>
      <c r="ADR190" s="7"/>
      <c r="ADS190" s="7"/>
      <c r="ADT190" s="7"/>
      <c r="ADU190" s="7"/>
      <c r="ADV190" s="7"/>
      <c r="ADW190" s="7"/>
      <c r="ADX190" s="7"/>
      <c r="ADY190" s="7"/>
      <c r="ADZ190" s="7"/>
      <c r="AEA190" s="7"/>
      <c r="AEB190" s="7"/>
      <c r="AEC190" s="7"/>
      <c r="AED190" s="7"/>
      <c r="AEE190" s="7"/>
      <c r="AEF190" s="7"/>
      <c r="AEG190" s="7"/>
      <c r="AEH190" s="7"/>
      <c r="AEI190" s="7"/>
      <c r="AEJ190" s="7"/>
      <c r="AEK190" s="7"/>
      <c r="AEL190" s="7"/>
      <c r="AEM190" s="7"/>
      <c r="AEN190" s="7"/>
      <c r="AEO190" s="7"/>
      <c r="AEP190" s="7"/>
      <c r="AEQ190" s="7"/>
      <c r="AER190" s="7"/>
      <c r="AES190" s="7"/>
      <c r="AET190" s="7"/>
      <c r="AEU190" s="7"/>
      <c r="AEV190" s="7"/>
      <c r="AEW190" s="7"/>
      <c r="AEX190" s="7"/>
      <c r="AEY190" s="7"/>
      <c r="AEZ190" s="7"/>
      <c r="AFA190" s="7"/>
      <c r="AFB190" s="7"/>
      <c r="AFC190" s="7"/>
      <c r="AFD190" s="7"/>
      <c r="AFE190" s="7"/>
      <c r="AFF190" s="7"/>
      <c r="AFG190" s="7"/>
      <c r="AFH190" s="7"/>
      <c r="AFI190" s="7"/>
      <c r="AFJ190" s="7"/>
      <c r="AFK190" s="7"/>
      <c r="AFL190" s="7"/>
      <c r="AFM190" s="7"/>
      <c r="AFN190" s="7"/>
      <c r="AFO190" s="7"/>
      <c r="AFP190" s="7"/>
      <c r="AFQ190" s="7"/>
      <c r="AFR190" s="7"/>
      <c r="AFS190" s="7"/>
      <c r="AFT190" s="7"/>
      <c r="AFU190" s="7"/>
      <c r="AFV190" s="7"/>
      <c r="AFW190" s="7"/>
      <c r="AFX190" s="7"/>
      <c r="AFY190" s="7"/>
      <c r="AFZ190" s="7"/>
      <c r="AGA190" s="7"/>
      <c r="AGB190" s="7"/>
      <c r="AGC190" s="7"/>
      <c r="AGD190" s="7"/>
      <c r="AGE190" s="7"/>
      <c r="AGF190" s="7"/>
      <c r="AGG190" s="7"/>
      <c r="AGH190" s="7"/>
      <c r="AGI190" s="7"/>
      <c r="AGJ190" s="7"/>
      <c r="AGK190" s="7"/>
      <c r="AGL190" s="7"/>
      <c r="AGM190" s="7"/>
      <c r="AGN190" s="7"/>
      <c r="AGO190" s="7"/>
      <c r="AGP190" s="7"/>
      <c r="AGQ190" s="7"/>
      <c r="AGR190" s="7"/>
      <c r="AGS190" s="7"/>
      <c r="AGT190" s="7"/>
      <c r="AGU190" s="7"/>
      <c r="AGV190" s="7"/>
      <c r="AGW190" s="7"/>
      <c r="AGX190" s="7"/>
      <c r="AGY190" s="7"/>
      <c r="AGZ190" s="7"/>
      <c r="AHA190" s="7"/>
      <c r="AHB190" s="7"/>
      <c r="AHC190" s="7"/>
      <c r="AHD190" s="7"/>
      <c r="AHE190" s="7"/>
      <c r="AHF190" s="7"/>
      <c r="AHG190" s="7"/>
      <c r="AHH190" s="7"/>
      <c r="AHI190" s="7"/>
      <c r="AHJ190" s="7"/>
      <c r="AHK190" s="7"/>
      <c r="AHL190" s="7"/>
      <c r="AHM190" s="7"/>
      <c r="AHN190" s="7"/>
      <c r="AHO190" s="7"/>
      <c r="AHP190" s="7"/>
      <c r="AHQ190" s="7"/>
      <c r="AHR190" s="7"/>
      <c r="AHS190" s="7"/>
      <c r="AHT190" s="7"/>
      <c r="AHU190" s="7"/>
      <c r="AHV190" s="7"/>
      <c r="AHW190" s="7"/>
      <c r="AHX190" s="7"/>
      <c r="AHY190" s="7"/>
      <c r="AHZ190" s="7"/>
      <c r="AIA190" s="7"/>
      <c r="AIB190" s="7"/>
      <c r="AIC190" s="7"/>
      <c r="AID190" s="7"/>
      <c r="AIE190" s="7"/>
      <c r="AIF190" s="7"/>
      <c r="AIG190" s="7"/>
      <c r="AIH190" s="7"/>
      <c r="AII190" s="7"/>
      <c r="AIJ190" s="7"/>
      <c r="AIK190" s="7"/>
      <c r="AIL190" s="7"/>
      <c r="AIM190" s="7"/>
      <c r="AIN190" s="7"/>
      <c r="AIO190" s="7"/>
      <c r="AIP190" s="7"/>
      <c r="AIQ190" s="7"/>
      <c r="AIR190" s="7"/>
      <c r="AIS190" s="7"/>
      <c r="AIT190" s="7"/>
      <c r="AIU190" s="7"/>
      <c r="AIV190" s="7"/>
      <c r="AIW190" s="7"/>
      <c r="AIX190" s="7"/>
      <c r="AIY190" s="7"/>
      <c r="AIZ190" s="7"/>
      <c r="AJA190" s="7"/>
      <c r="AJB190" s="7"/>
      <c r="AJC190" s="7"/>
      <c r="AJD190" s="7"/>
      <c r="AJE190" s="7"/>
      <c r="AJF190" s="7"/>
      <c r="AJG190" s="7"/>
      <c r="AJH190" s="7"/>
      <c r="AJI190" s="7"/>
      <c r="AJJ190" s="7"/>
      <c r="AJK190" s="7"/>
      <c r="AJL190" s="7"/>
      <c r="AJM190" s="7"/>
      <c r="AJN190" s="7"/>
      <c r="AJO190" s="7"/>
      <c r="AJP190" s="7"/>
      <c r="AJQ190" s="7"/>
      <c r="AJR190" s="7"/>
      <c r="AJS190" s="7"/>
      <c r="AJT190" s="7"/>
      <c r="AJU190" s="7"/>
      <c r="AJV190" s="7"/>
      <c r="AJW190" s="7"/>
      <c r="AJX190" s="7"/>
      <c r="AJY190" s="7"/>
      <c r="AJZ190" s="7"/>
      <c r="AKA190" s="7"/>
      <c r="AKB190" s="7"/>
      <c r="AKC190" s="7"/>
      <c r="AKD190" s="7"/>
      <c r="AKE190" s="7"/>
      <c r="AKF190" s="7"/>
      <c r="AKG190" s="7"/>
      <c r="AKH190" s="7"/>
      <c r="AKI190" s="7"/>
      <c r="AKJ190" s="7"/>
      <c r="AKK190" s="7"/>
      <c r="AKL190" s="7"/>
      <c r="AKM190" s="7"/>
      <c r="AKN190" s="7"/>
      <c r="AKO190" s="7"/>
      <c r="AKP190" s="7"/>
      <c r="AKQ190" s="7"/>
      <c r="AKR190" s="7"/>
      <c r="AKS190" s="7"/>
      <c r="AKT190" s="7"/>
      <c r="AKU190" s="7"/>
      <c r="AKV190" s="7"/>
      <c r="AKW190" s="7"/>
      <c r="AKX190" s="7"/>
      <c r="AKY190" s="7"/>
      <c r="AKZ190" s="7"/>
      <c r="ALA190" s="7"/>
      <c r="ALB190" s="7"/>
      <c r="ALC190" s="7"/>
      <c r="ALD190" s="7"/>
      <c r="ALE190" s="7"/>
      <c r="ALF190" s="7"/>
      <c r="ALG190" s="7"/>
      <c r="ALH190" s="7"/>
      <c r="ALI190" s="7"/>
      <c r="ALJ190" s="7"/>
      <c r="ALK190" s="7"/>
      <c r="ALL190" s="7"/>
      <c r="ALM190" s="7"/>
      <c r="ALN190" s="7"/>
      <c r="ALO190" s="7"/>
      <c r="ALP190" s="7"/>
      <c r="ALQ190" s="7"/>
      <c r="ALR190" s="7"/>
      <c r="ALS190" s="7"/>
      <c r="ALT190" s="7"/>
      <c r="ALU190" s="7"/>
      <c r="ALV190" s="7"/>
      <c r="ALW190" s="7"/>
      <c r="ALX190" s="7"/>
      <c r="ALY190" s="7"/>
      <c r="ALZ190" s="7"/>
      <c r="AMA190" s="7"/>
      <c r="AMB190" s="7"/>
      <c r="AMC190" s="7"/>
      <c r="AMD190" s="7"/>
    </row>
    <row r="191" spans="1:1018" x14ac:dyDescent="0.25">
      <c r="A191" s="37" t="s">
        <v>119</v>
      </c>
      <c r="B191" s="5"/>
      <c r="C191" s="4"/>
      <c r="D191" s="4"/>
      <c r="E191" s="5"/>
      <c r="F191" s="4">
        <v>18</v>
      </c>
      <c r="G191" s="42" t="s">
        <v>179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7"/>
      <c r="EO191" s="7"/>
      <c r="EP191" s="7"/>
      <c r="EQ191" s="7"/>
      <c r="ER191" s="7"/>
      <c r="ES191" s="7"/>
      <c r="ET191" s="7"/>
      <c r="EU191" s="7"/>
      <c r="EV191" s="7"/>
      <c r="EW191" s="7"/>
      <c r="EX191" s="7"/>
      <c r="EY191" s="7"/>
      <c r="EZ191" s="7"/>
      <c r="FA191" s="7"/>
      <c r="FB191" s="7"/>
      <c r="FC191" s="7"/>
      <c r="FD191" s="7"/>
      <c r="FE191" s="7"/>
      <c r="FF191" s="7"/>
      <c r="FG191" s="7"/>
      <c r="FH191" s="7"/>
      <c r="FI191" s="7"/>
      <c r="FJ191" s="7"/>
      <c r="FK191" s="7"/>
      <c r="FL191" s="7"/>
      <c r="FM191" s="7"/>
      <c r="FN191" s="7"/>
      <c r="FO191" s="7"/>
      <c r="FP191" s="7"/>
      <c r="FQ191" s="7"/>
      <c r="FR191" s="7"/>
      <c r="FS191" s="7"/>
      <c r="FT191" s="7"/>
      <c r="FU191" s="7"/>
      <c r="FV191" s="7"/>
      <c r="FW191" s="7"/>
      <c r="FX191" s="7"/>
      <c r="FY191" s="7"/>
      <c r="FZ191" s="7"/>
      <c r="GA191" s="7"/>
      <c r="GB191" s="7"/>
      <c r="GC191" s="7"/>
      <c r="GD191" s="7"/>
      <c r="GE191" s="7"/>
      <c r="GF191" s="7"/>
      <c r="GG191" s="7"/>
      <c r="GH191" s="7"/>
      <c r="GI191" s="7"/>
      <c r="GJ191" s="7"/>
      <c r="GK191" s="7"/>
      <c r="GL191" s="7"/>
      <c r="GM191" s="7"/>
      <c r="GN191" s="7"/>
      <c r="GO191" s="7"/>
      <c r="GP191" s="7"/>
      <c r="GQ191" s="7"/>
      <c r="GR191" s="7"/>
      <c r="GS191" s="7"/>
      <c r="GT191" s="7"/>
      <c r="GU191" s="7"/>
      <c r="GV191" s="7"/>
      <c r="GW191" s="7"/>
      <c r="GX191" s="7"/>
      <c r="GY191" s="7"/>
      <c r="GZ191" s="7"/>
      <c r="HA191" s="7"/>
      <c r="HB191" s="7"/>
      <c r="HC191" s="7"/>
      <c r="HD191" s="7"/>
      <c r="HE191" s="7"/>
      <c r="HF191" s="7"/>
      <c r="HG191" s="7"/>
      <c r="HH191" s="7"/>
      <c r="HI191" s="7"/>
      <c r="HJ191" s="7"/>
      <c r="HK191" s="7"/>
      <c r="HL191" s="7"/>
      <c r="HM191" s="7"/>
      <c r="HN191" s="7"/>
      <c r="HO191" s="7"/>
      <c r="HP191" s="7"/>
      <c r="HQ191" s="7"/>
      <c r="HR191" s="7"/>
      <c r="HS191" s="7"/>
      <c r="HT191" s="7"/>
      <c r="HU191" s="7"/>
      <c r="HV191" s="7"/>
      <c r="HW191" s="7"/>
      <c r="HX191" s="7"/>
      <c r="HY191" s="7"/>
      <c r="HZ191" s="7"/>
      <c r="IA191" s="7"/>
      <c r="IB191" s="7"/>
      <c r="IC191" s="7"/>
      <c r="ID191" s="7"/>
      <c r="IE191" s="7"/>
      <c r="IF191" s="7"/>
      <c r="IG191" s="7"/>
      <c r="IH191" s="7"/>
      <c r="II191" s="7"/>
      <c r="IJ191" s="7"/>
      <c r="IK191" s="7"/>
      <c r="IL191" s="7"/>
      <c r="IM191" s="7"/>
      <c r="IN191" s="7"/>
      <c r="IO191" s="7"/>
      <c r="IP191" s="7"/>
      <c r="IQ191" s="7"/>
      <c r="IR191" s="7"/>
      <c r="IS191" s="7"/>
      <c r="IT191" s="7"/>
      <c r="IU191" s="7"/>
      <c r="IV191" s="7"/>
      <c r="IW191" s="7"/>
      <c r="IX191" s="7"/>
      <c r="IY191" s="7"/>
      <c r="IZ191" s="7"/>
      <c r="JA191" s="7"/>
      <c r="JB191" s="7"/>
      <c r="JC191" s="7"/>
      <c r="JD191" s="7"/>
      <c r="JE191" s="7"/>
      <c r="JF191" s="7"/>
      <c r="JG191" s="7"/>
      <c r="JH191" s="7"/>
      <c r="JI191" s="7"/>
      <c r="JJ191" s="7"/>
      <c r="JK191" s="7"/>
      <c r="JL191" s="7"/>
      <c r="JM191" s="7"/>
      <c r="JN191" s="7"/>
      <c r="JO191" s="7"/>
      <c r="JP191" s="7"/>
      <c r="JQ191" s="7"/>
      <c r="JR191" s="7"/>
      <c r="JS191" s="7"/>
      <c r="JT191" s="7"/>
      <c r="JU191" s="7"/>
      <c r="JV191" s="7"/>
      <c r="JW191" s="7"/>
      <c r="JX191" s="7"/>
      <c r="JY191" s="7"/>
      <c r="JZ191" s="7"/>
      <c r="KA191" s="7"/>
      <c r="KB191" s="7"/>
      <c r="KC191" s="7"/>
      <c r="KD191" s="7"/>
      <c r="KE191" s="7"/>
      <c r="KF191" s="7"/>
      <c r="KG191" s="7"/>
      <c r="KH191" s="7"/>
      <c r="KI191" s="7"/>
      <c r="KJ191" s="7"/>
      <c r="KK191" s="7"/>
      <c r="KL191" s="7"/>
      <c r="KM191" s="7"/>
      <c r="KN191" s="7"/>
      <c r="KO191" s="7"/>
      <c r="KP191" s="7"/>
      <c r="KQ191" s="7"/>
      <c r="KR191" s="7"/>
      <c r="KS191" s="7"/>
      <c r="KT191" s="7"/>
      <c r="KU191" s="7"/>
      <c r="KV191" s="7"/>
      <c r="KW191" s="7"/>
      <c r="KX191" s="7"/>
      <c r="KY191" s="7"/>
      <c r="KZ191" s="7"/>
      <c r="LA191" s="7"/>
      <c r="LB191" s="7"/>
      <c r="LC191" s="7"/>
      <c r="LD191" s="7"/>
      <c r="LE191" s="7"/>
      <c r="LF191" s="7"/>
      <c r="LG191" s="7"/>
      <c r="LH191" s="7"/>
      <c r="LI191" s="7"/>
      <c r="LJ191" s="7"/>
      <c r="LK191" s="7"/>
      <c r="LL191" s="7"/>
      <c r="LM191" s="7"/>
      <c r="LN191" s="7"/>
      <c r="LO191" s="7"/>
      <c r="LP191" s="7"/>
      <c r="LQ191" s="7"/>
      <c r="LR191" s="7"/>
      <c r="LS191" s="7"/>
      <c r="LT191" s="7"/>
      <c r="LU191" s="7"/>
      <c r="LV191" s="7"/>
      <c r="LW191" s="7"/>
      <c r="LX191" s="7"/>
      <c r="LY191" s="7"/>
      <c r="LZ191" s="7"/>
      <c r="MA191" s="7"/>
      <c r="MB191" s="7"/>
      <c r="MC191" s="7"/>
      <c r="MD191" s="7"/>
      <c r="ME191" s="7"/>
      <c r="MF191" s="7"/>
      <c r="MG191" s="7"/>
      <c r="MH191" s="7"/>
      <c r="MI191" s="7"/>
      <c r="MJ191" s="7"/>
      <c r="MK191" s="7"/>
      <c r="ML191" s="7"/>
      <c r="MM191" s="7"/>
      <c r="MN191" s="7"/>
      <c r="MO191" s="7"/>
      <c r="MP191" s="7"/>
      <c r="MQ191" s="7"/>
      <c r="MR191" s="7"/>
      <c r="MS191" s="7"/>
      <c r="MT191" s="7"/>
      <c r="MU191" s="7"/>
      <c r="MV191" s="7"/>
      <c r="MW191" s="7"/>
      <c r="MX191" s="7"/>
      <c r="MY191" s="7"/>
      <c r="MZ191" s="7"/>
      <c r="NA191" s="7"/>
      <c r="NB191" s="7"/>
      <c r="NC191" s="7"/>
      <c r="ND191" s="7"/>
      <c r="NE191" s="7"/>
      <c r="NF191" s="7"/>
      <c r="NG191" s="7"/>
      <c r="NH191" s="7"/>
      <c r="NI191" s="7"/>
      <c r="NJ191" s="7"/>
      <c r="NK191" s="7"/>
      <c r="NL191" s="7"/>
      <c r="NM191" s="7"/>
      <c r="NN191" s="7"/>
      <c r="NO191" s="7"/>
      <c r="NP191" s="7"/>
      <c r="NQ191" s="7"/>
      <c r="NR191" s="7"/>
      <c r="NS191" s="7"/>
      <c r="NT191" s="7"/>
      <c r="NU191" s="7"/>
      <c r="NV191" s="7"/>
      <c r="NW191" s="7"/>
      <c r="NX191" s="7"/>
      <c r="NY191" s="7"/>
      <c r="NZ191" s="7"/>
      <c r="OA191" s="7"/>
      <c r="OB191" s="7"/>
      <c r="OC191" s="7"/>
      <c r="OD191" s="7"/>
      <c r="OE191" s="7"/>
      <c r="OF191" s="7"/>
      <c r="OG191" s="7"/>
      <c r="OH191" s="7"/>
      <c r="OI191" s="7"/>
      <c r="OJ191" s="7"/>
      <c r="OK191" s="7"/>
      <c r="OL191" s="7"/>
      <c r="OM191" s="7"/>
      <c r="ON191" s="7"/>
      <c r="OO191" s="7"/>
      <c r="OP191" s="7"/>
      <c r="OQ191" s="7"/>
      <c r="OR191" s="7"/>
      <c r="OS191" s="7"/>
      <c r="OT191" s="7"/>
      <c r="OU191" s="7"/>
      <c r="OV191" s="7"/>
      <c r="OW191" s="7"/>
      <c r="OX191" s="7"/>
      <c r="OY191" s="7"/>
      <c r="OZ191" s="7"/>
      <c r="PA191" s="7"/>
      <c r="PB191" s="7"/>
      <c r="PC191" s="7"/>
      <c r="PD191" s="7"/>
      <c r="PE191" s="7"/>
      <c r="PF191" s="7"/>
      <c r="PG191" s="7"/>
      <c r="PH191" s="7"/>
      <c r="PI191" s="7"/>
      <c r="PJ191" s="7"/>
      <c r="PK191" s="7"/>
      <c r="PL191" s="7"/>
      <c r="PM191" s="7"/>
      <c r="PN191" s="7"/>
      <c r="PO191" s="7"/>
      <c r="PP191" s="7"/>
      <c r="PQ191" s="7"/>
      <c r="PR191" s="7"/>
      <c r="PS191" s="7"/>
      <c r="PT191" s="7"/>
      <c r="PU191" s="7"/>
      <c r="PV191" s="7"/>
      <c r="PW191" s="7"/>
      <c r="PX191" s="7"/>
      <c r="PY191" s="7"/>
      <c r="PZ191" s="7"/>
      <c r="QA191" s="7"/>
      <c r="QB191" s="7"/>
      <c r="QC191" s="7"/>
      <c r="QD191" s="7"/>
      <c r="QE191" s="7"/>
      <c r="QF191" s="7"/>
      <c r="QG191" s="7"/>
      <c r="QH191" s="7"/>
      <c r="QI191" s="7"/>
      <c r="QJ191" s="7"/>
      <c r="QK191" s="7"/>
      <c r="QL191" s="7"/>
      <c r="QM191" s="7"/>
      <c r="QN191" s="7"/>
      <c r="QO191" s="7"/>
      <c r="QP191" s="7"/>
      <c r="QQ191" s="7"/>
      <c r="QR191" s="7"/>
      <c r="QS191" s="7"/>
      <c r="QT191" s="7"/>
      <c r="QU191" s="7"/>
      <c r="QV191" s="7"/>
      <c r="QW191" s="7"/>
      <c r="QX191" s="7"/>
      <c r="QY191" s="7"/>
      <c r="QZ191" s="7"/>
      <c r="RA191" s="7"/>
      <c r="RB191" s="7"/>
      <c r="RC191" s="7"/>
      <c r="RD191" s="7"/>
      <c r="RE191" s="7"/>
      <c r="RF191" s="7"/>
      <c r="RG191" s="7"/>
      <c r="RH191" s="7"/>
      <c r="RI191" s="7"/>
      <c r="RJ191" s="7"/>
      <c r="RK191" s="7"/>
      <c r="RL191" s="7"/>
      <c r="RM191" s="7"/>
      <c r="RN191" s="7"/>
      <c r="RO191" s="7"/>
      <c r="RP191" s="7"/>
      <c r="RQ191" s="7"/>
      <c r="RR191" s="7"/>
      <c r="RS191" s="7"/>
      <c r="RT191" s="7"/>
      <c r="RU191" s="7"/>
      <c r="RV191" s="7"/>
      <c r="RW191" s="7"/>
      <c r="RX191" s="7"/>
      <c r="RY191" s="7"/>
      <c r="RZ191" s="7"/>
      <c r="SA191" s="7"/>
      <c r="SB191" s="7"/>
      <c r="SC191" s="7"/>
      <c r="SD191" s="7"/>
      <c r="SE191" s="7"/>
      <c r="SF191" s="7"/>
      <c r="SG191" s="7"/>
      <c r="SH191" s="7"/>
      <c r="SI191" s="7"/>
      <c r="SJ191" s="7"/>
      <c r="SK191" s="7"/>
      <c r="SL191" s="7"/>
      <c r="SM191" s="7"/>
      <c r="SN191" s="7"/>
      <c r="SO191" s="7"/>
      <c r="SP191" s="7"/>
      <c r="SQ191" s="7"/>
      <c r="SR191" s="7"/>
      <c r="SS191" s="7"/>
      <c r="ST191" s="7"/>
      <c r="SU191" s="7"/>
      <c r="SV191" s="7"/>
      <c r="SW191" s="7"/>
      <c r="SX191" s="7"/>
      <c r="SY191" s="7"/>
      <c r="SZ191" s="7"/>
      <c r="TA191" s="7"/>
      <c r="TB191" s="7"/>
      <c r="TC191" s="7"/>
      <c r="TD191" s="7"/>
      <c r="TE191" s="7"/>
      <c r="TF191" s="7"/>
      <c r="TG191" s="7"/>
      <c r="TH191" s="7"/>
      <c r="TI191" s="7"/>
      <c r="TJ191" s="7"/>
      <c r="TK191" s="7"/>
      <c r="TL191" s="7"/>
      <c r="TM191" s="7"/>
      <c r="TN191" s="7"/>
      <c r="TO191" s="7"/>
      <c r="TP191" s="7"/>
      <c r="TQ191" s="7"/>
      <c r="TR191" s="7"/>
      <c r="TS191" s="7"/>
      <c r="TT191" s="7"/>
      <c r="TU191" s="7"/>
      <c r="TV191" s="7"/>
      <c r="TW191" s="7"/>
      <c r="TX191" s="7"/>
      <c r="TY191" s="7"/>
      <c r="TZ191" s="7"/>
      <c r="UA191" s="7"/>
      <c r="UB191" s="7"/>
      <c r="UC191" s="7"/>
      <c r="UD191" s="7"/>
      <c r="UE191" s="7"/>
      <c r="UF191" s="7"/>
      <c r="UG191" s="7"/>
      <c r="UH191" s="7"/>
      <c r="UI191" s="7"/>
      <c r="UJ191" s="7"/>
      <c r="UK191" s="7"/>
      <c r="UL191" s="7"/>
      <c r="UM191" s="7"/>
      <c r="UN191" s="7"/>
      <c r="UO191" s="7"/>
      <c r="UP191" s="7"/>
      <c r="UQ191" s="7"/>
      <c r="UR191" s="7"/>
      <c r="US191" s="7"/>
      <c r="UT191" s="7"/>
      <c r="UU191" s="7"/>
      <c r="UV191" s="7"/>
      <c r="UW191" s="7"/>
      <c r="UX191" s="7"/>
      <c r="UY191" s="7"/>
      <c r="UZ191" s="7"/>
      <c r="VA191" s="7"/>
      <c r="VB191" s="7"/>
      <c r="VC191" s="7"/>
      <c r="VD191" s="7"/>
      <c r="VE191" s="7"/>
      <c r="VF191" s="7"/>
      <c r="VG191" s="7"/>
      <c r="VH191" s="7"/>
      <c r="VI191" s="7"/>
      <c r="VJ191" s="7"/>
      <c r="VK191" s="7"/>
      <c r="VL191" s="7"/>
      <c r="VM191" s="7"/>
      <c r="VN191" s="7"/>
      <c r="VO191" s="7"/>
      <c r="VP191" s="7"/>
      <c r="VQ191" s="7"/>
      <c r="VR191" s="7"/>
      <c r="VS191" s="7"/>
      <c r="VT191" s="7"/>
      <c r="VU191" s="7"/>
      <c r="VV191" s="7"/>
      <c r="VW191" s="7"/>
      <c r="VX191" s="7"/>
      <c r="VY191" s="7"/>
      <c r="VZ191" s="7"/>
      <c r="WA191" s="7"/>
      <c r="WB191" s="7"/>
      <c r="WC191" s="7"/>
      <c r="WD191" s="7"/>
      <c r="WE191" s="7"/>
      <c r="WF191" s="7"/>
      <c r="WG191" s="7"/>
      <c r="WH191" s="7"/>
      <c r="WI191" s="7"/>
      <c r="WJ191" s="7"/>
      <c r="WK191" s="7"/>
      <c r="WL191" s="7"/>
      <c r="WM191" s="7"/>
      <c r="WN191" s="7"/>
      <c r="WO191" s="7"/>
      <c r="WP191" s="7"/>
      <c r="WQ191" s="7"/>
      <c r="WR191" s="7"/>
      <c r="WS191" s="7"/>
      <c r="WT191" s="7"/>
      <c r="WU191" s="7"/>
      <c r="WV191" s="7"/>
      <c r="WW191" s="7"/>
      <c r="WX191" s="7"/>
      <c r="WY191" s="7"/>
      <c r="WZ191" s="7"/>
      <c r="XA191" s="7"/>
      <c r="XB191" s="7"/>
      <c r="XC191" s="7"/>
      <c r="XD191" s="7"/>
      <c r="XE191" s="7"/>
      <c r="XF191" s="7"/>
      <c r="XG191" s="7"/>
      <c r="XH191" s="7"/>
      <c r="XI191" s="7"/>
      <c r="XJ191" s="7"/>
      <c r="XK191" s="7"/>
      <c r="XL191" s="7"/>
      <c r="XM191" s="7"/>
      <c r="XN191" s="7"/>
      <c r="XO191" s="7"/>
      <c r="XP191" s="7"/>
      <c r="XQ191" s="7"/>
      <c r="XR191" s="7"/>
      <c r="XS191" s="7"/>
      <c r="XT191" s="7"/>
      <c r="XU191" s="7"/>
      <c r="XV191" s="7"/>
      <c r="XW191" s="7"/>
      <c r="XX191" s="7"/>
      <c r="XY191" s="7"/>
      <c r="XZ191" s="7"/>
      <c r="YA191" s="7"/>
      <c r="YB191" s="7"/>
      <c r="YC191" s="7"/>
      <c r="YD191" s="7"/>
      <c r="YE191" s="7"/>
      <c r="YF191" s="7"/>
      <c r="YG191" s="7"/>
      <c r="YH191" s="7"/>
      <c r="YI191" s="7"/>
      <c r="YJ191" s="7"/>
      <c r="YK191" s="7"/>
      <c r="YL191" s="7"/>
      <c r="YM191" s="7"/>
      <c r="YN191" s="7"/>
      <c r="YO191" s="7"/>
      <c r="YP191" s="7"/>
      <c r="YQ191" s="7"/>
      <c r="YR191" s="7"/>
      <c r="YS191" s="7"/>
      <c r="YT191" s="7"/>
      <c r="YU191" s="7"/>
      <c r="YV191" s="7"/>
      <c r="YW191" s="7"/>
      <c r="YX191" s="7"/>
      <c r="YY191" s="7"/>
      <c r="YZ191" s="7"/>
      <c r="ZA191" s="7"/>
      <c r="ZB191" s="7"/>
      <c r="ZC191" s="7"/>
      <c r="ZD191" s="7"/>
      <c r="ZE191" s="7"/>
      <c r="ZF191" s="7"/>
      <c r="ZG191" s="7"/>
      <c r="ZH191" s="7"/>
      <c r="ZI191" s="7"/>
      <c r="ZJ191" s="7"/>
      <c r="ZK191" s="7"/>
      <c r="ZL191" s="7"/>
      <c r="ZM191" s="7"/>
      <c r="ZN191" s="7"/>
      <c r="ZO191" s="7"/>
      <c r="ZP191" s="7"/>
      <c r="ZQ191" s="7"/>
      <c r="ZR191" s="7"/>
      <c r="ZS191" s="7"/>
      <c r="ZT191" s="7"/>
      <c r="ZU191" s="7"/>
      <c r="ZV191" s="7"/>
      <c r="ZW191" s="7"/>
      <c r="ZX191" s="7"/>
      <c r="ZY191" s="7"/>
      <c r="ZZ191" s="7"/>
      <c r="AAA191" s="7"/>
      <c r="AAB191" s="7"/>
      <c r="AAC191" s="7"/>
      <c r="AAD191" s="7"/>
      <c r="AAE191" s="7"/>
      <c r="AAF191" s="7"/>
      <c r="AAG191" s="7"/>
      <c r="AAH191" s="7"/>
      <c r="AAI191" s="7"/>
      <c r="AAJ191" s="7"/>
      <c r="AAK191" s="7"/>
      <c r="AAL191" s="7"/>
      <c r="AAM191" s="7"/>
      <c r="AAN191" s="7"/>
      <c r="AAO191" s="7"/>
      <c r="AAP191" s="7"/>
      <c r="AAQ191" s="7"/>
      <c r="AAR191" s="7"/>
      <c r="AAS191" s="7"/>
      <c r="AAT191" s="7"/>
      <c r="AAU191" s="7"/>
      <c r="AAV191" s="7"/>
      <c r="AAW191" s="7"/>
      <c r="AAX191" s="7"/>
      <c r="AAY191" s="7"/>
      <c r="AAZ191" s="7"/>
      <c r="ABA191" s="7"/>
      <c r="ABB191" s="7"/>
      <c r="ABC191" s="7"/>
      <c r="ABD191" s="7"/>
      <c r="ABE191" s="7"/>
      <c r="ABF191" s="7"/>
      <c r="ABG191" s="7"/>
      <c r="ABH191" s="7"/>
      <c r="ABI191" s="7"/>
      <c r="ABJ191" s="7"/>
      <c r="ABK191" s="7"/>
      <c r="ABL191" s="7"/>
      <c r="ABM191" s="7"/>
      <c r="ABN191" s="7"/>
      <c r="ABO191" s="7"/>
      <c r="ABP191" s="7"/>
      <c r="ABQ191" s="7"/>
      <c r="ABR191" s="7"/>
      <c r="ABS191" s="7"/>
      <c r="ABT191" s="7"/>
      <c r="ABU191" s="7"/>
      <c r="ABV191" s="7"/>
      <c r="ABW191" s="7"/>
      <c r="ABX191" s="7"/>
      <c r="ABY191" s="7"/>
      <c r="ABZ191" s="7"/>
      <c r="ACA191" s="7"/>
      <c r="ACB191" s="7"/>
      <c r="ACC191" s="7"/>
      <c r="ACD191" s="7"/>
      <c r="ACE191" s="7"/>
      <c r="ACF191" s="7"/>
      <c r="ACG191" s="7"/>
      <c r="ACH191" s="7"/>
      <c r="ACI191" s="7"/>
      <c r="ACJ191" s="7"/>
      <c r="ACK191" s="7"/>
      <c r="ACL191" s="7"/>
      <c r="ACM191" s="7"/>
      <c r="ACN191" s="7"/>
      <c r="ACO191" s="7"/>
      <c r="ACP191" s="7"/>
      <c r="ACQ191" s="7"/>
      <c r="ACR191" s="7"/>
      <c r="ACS191" s="7"/>
      <c r="ACT191" s="7"/>
      <c r="ACU191" s="7"/>
      <c r="ACV191" s="7"/>
      <c r="ACW191" s="7"/>
      <c r="ACX191" s="7"/>
      <c r="ACY191" s="7"/>
      <c r="ACZ191" s="7"/>
      <c r="ADA191" s="7"/>
      <c r="ADB191" s="7"/>
      <c r="ADC191" s="7"/>
      <c r="ADD191" s="7"/>
      <c r="ADE191" s="7"/>
      <c r="ADF191" s="7"/>
      <c r="ADG191" s="7"/>
      <c r="ADH191" s="7"/>
      <c r="ADI191" s="7"/>
      <c r="ADJ191" s="7"/>
      <c r="ADK191" s="7"/>
      <c r="ADL191" s="7"/>
      <c r="ADM191" s="7"/>
      <c r="ADN191" s="7"/>
      <c r="ADO191" s="7"/>
      <c r="ADP191" s="7"/>
      <c r="ADQ191" s="7"/>
      <c r="ADR191" s="7"/>
      <c r="ADS191" s="7"/>
      <c r="ADT191" s="7"/>
      <c r="ADU191" s="7"/>
      <c r="ADV191" s="7"/>
      <c r="ADW191" s="7"/>
      <c r="ADX191" s="7"/>
      <c r="ADY191" s="7"/>
      <c r="ADZ191" s="7"/>
      <c r="AEA191" s="7"/>
      <c r="AEB191" s="7"/>
      <c r="AEC191" s="7"/>
      <c r="AED191" s="7"/>
      <c r="AEE191" s="7"/>
      <c r="AEF191" s="7"/>
      <c r="AEG191" s="7"/>
      <c r="AEH191" s="7"/>
      <c r="AEI191" s="7"/>
      <c r="AEJ191" s="7"/>
      <c r="AEK191" s="7"/>
      <c r="AEL191" s="7"/>
      <c r="AEM191" s="7"/>
      <c r="AEN191" s="7"/>
      <c r="AEO191" s="7"/>
      <c r="AEP191" s="7"/>
      <c r="AEQ191" s="7"/>
      <c r="AER191" s="7"/>
      <c r="AES191" s="7"/>
      <c r="AET191" s="7"/>
      <c r="AEU191" s="7"/>
      <c r="AEV191" s="7"/>
      <c r="AEW191" s="7"/>
      <c r="AEX191" s="7"/>
      <c r="AEY191" s="7"/>
      <c r="AEZ191" s="7"/>
      <c r="AFA191" s="7"/>
      <c r="AFB191" s="7"/>
      <c r="AFC191" s="7"/>
      <c r="AFD191" s="7"/>
      <c r="AFE191" s="7"/>
      <c r="AFF191" s="7"/>
      <c r="AFG191" s="7"/>
      <c r="AFH191" s="7"/>
      <c r="AFI191" s="7"/>
      <c r="AFJ191" s="7"/>
      <c r="AFK191" s="7"/>
      <c r="AFL191" s="7"/>
      <c r="AFM191" s="7"/>
      <c r="AFN191" s="7"/>
      <c r="AFO191" s="7"/>
      <c r="AFP191" s="7"/>
      <c r="AFQ191" s="7"/>
      <c r="AFR191" s="7"/>
      <c r="AFS191" s="7"/>
      <c r="AFT191" s="7"/>
      <c r="AFU191" s="7"/>
      <c r="AFV191" s="7"/>
      <c r="AFW191" s="7"/>
      <c r="AFX191" s="7"/>
      <c r="AFY191" s="7"/>
      <c r="AFZ191" s="7"/>
      <c r="AGA191" s="7"/>
      <c r="AGB191" s="7"/>
      <c r="AGC191" s="7"/>
      <c r="AGD191" s="7"/>
      <c r="AGE191" s="7"/>
      <c r="AGF191" s="7"/>
      <c r="AGG191" s="7"/>
      <c r="AGH191" s="7"/>
      <c r="AGI191" s="7"/>
      <c r="AGJ191" s="7"/>
      <c r="AGK191" s="7"/>
      <c r="AGL191" s="7"/>
      <c r="AGM191" s="7"/>
      <c r="AGN191" s="7"/>
      <c r="AGO191" s="7"/>
      <c r="AGP191" s="7"/>
      <c r="AGQ191" s="7"/>
      <c r="AGR191" s="7"/>
      <c r="AGS191" s="7"/>
      <c r="AGT191" s="7"/>
      <c r="AGU191" s="7"/>
      <c r="AGV191" s="7"/>
      <c r="AGW191" s="7"/>
      <c r="AGX191" s="7"/>
      <c r="AGY191" s="7"/>
      <c r="AGZ191" s="7"/>
      <c r="AHA191" s="7"/>
      <c r="AHB191" s="7"/>
      <c r="AHC191" s="7"/>
      <c r="AHD191" s="7"/>
      <c r="AHE191" s="7"/>
      <c r="AHF191" s="7"/>
      <c r="AHG191" s="7"/>
      <c r="AHH191" s="7"/>
      <c r="AHI191" s="7"/>
      <c r="AHJ191" s="7"/>
      <c r="AHK191" s="7"/>
      <c r="AHL191" s="7"/>
      <c r="AHM191" s="7"/>
      <c r="AHN191" s="7"/>
      <c r="AHO191" s="7"/>
      <c r="AHP191" s="7"/>
      <c r="AHQ191" s="7"/>
      <c r="AHR191" s="7"/>
      <c r="AHS191" s="7"/>
      <c r="AHT191" s="7"/>
      <c r="AHU191" s="7"/>
      <c r="AHV191" s="7"/>
      <c r="AHW191" s="7"/>
      <c r="AHX191" s="7"/>
      <c r="AHY191" s="7"/>
      <c r="AHZ191" s="7"/>
      <c r="AIA191" s="7"/>
      <c r="AIB191" s="7"/>
      <c r="AIC191" s="7"/>
      <c r="AID191" s="7"/>
      <c r="AIE191" s="7"/>
      <c r="AIF191" s="7"/>
      <c r="AIG191" s="7"/>
      <c r="AIH191" s="7"/>
      <c r="AII191" s="7"/>
      <c r="AIJ191" s="7"/>
      <c r="AIK191" s="7"/>
      <c r="AIL191" s="7"/>
      <c r="AIM191" s="7"/>
      <c r="AIN191" s="7"/>
      <c r="AIO191" s="7"/>
      <c r="AIP191" s="7"/>
      <c r="AIQ191" s="7"/>
      <c r="AIR191" s="7"/>
      <c r="AIS191" s="7"/>
      <c r="AIT191" s="7"/>
      <c r="AIU191" s="7"/>
      <c r="AIV191" s="7"/>
      <c r="AIW191" s="7"/>
      <c r="AIX191" s="7"/>
      <c r="AIY191" s="7"/>
      <c r="AIZ191" s="7"/>
      <c r="AJA191" s="7"/>
      <c r="AJB191" s="7"/>
      <c r="AJC191" s="7"/>
      <c r="AJD191" s="7"/>
      <c r="AJE191" s="7"/>
      <c r="AJF191" s="7"/>
      <c r="AJG191" s="7"/>
      <c r="AJH191" s="7"/>
      <c r="AJI191" s="7"/>
      <c r="AJJ191" s="7"/>
      <c r="AJK191" s="7"/>
      <c r="AJL191" s="7"/>
      <c r="AJM191" s="7"/>
      <c r="AJN191" s="7"/>
      <c r="AJO191" s="7"/>
      <c r="AJP191" s="7"/>
      <c r="AJQ191" s="7"/>
      <c r="AJR191" s="7"/>
      <c r="AJS191" s="7"/>
      <c r="AJT191" s="7"/>
      <c r="AJU191" s="7"/>
      <c r="AJV191" s="7"/>
      <c r="AJW191" s="7"/>
      <c r="AJX191" s="7"/>
      <c r="AJY191" s="7"/>
      <c r="AJZ191" s="7"/>
      <c r="AKA191" s="7"/>
      <c r="AKB191" s="7"/>
      <c r="AKC191" s="7"/>
      <c r="AKD191" s="7"/>
      <c r="AKE191" s="7"/>
      <c r="AKF191" s="7"/>
      <c r="AKG191" s="7"/>
      <c r="AKH191" s="7"/>
      <c r="AKI191" s="7"/>
      <c r="AKJ191" s="7"/>
      <c r="AKK191" s="7"/>
      <c r="AKL191" s="7"/>
      <c r="AKM191" s="7"/>
      <c r="AKN191" s="7"/>
      <c r="AKO191" s="7"/>
      <c r="AKP191" s="7"/>
      <c r="AKQ191" s="7"/>
      <c r="AKR191" s="7"/>
      <c r="AKS191" s="7"/>
      <c r="AKT191" s="7"/>
      <c r="AKU191" s="7"/>
      <c r="AKV191" s="7"/>
      <c r="AKW191" s="7"/>
      <c r="AKX191" s="7"/>
      <c r="AKY191" s="7"/>
      <c r="AKZ191" s="7"/>
      <c r="ALA191" s="7"/>
      <c r="ALB191" s="7"/>
      <c r="ALC191" s="7"/>
      <c r="ALD191" s="7"/>
      <c r="ALE191" s="7"/>
      <c r="ALF191" s="7"/>
      <c r="ALG191" s="7"/>
      <c r="ALH191" s="7"/>
      <c r="ALI191" s="7"/>
      <c r="ALJ191" s="7"/>
      <c r="ALK191" s="7"/>
      <c r="ALL191" s="7"/>
      <c r="ALM191" s="7"/>
      <c r="ALN191" s="7"/>
      <c r="ALO191" s="7"/>
      <c r="ALP191" s="7"/>
      <c r="ALQ191" s="7"/>
      <c r="ALR191" s="7"/>
      <c r="ALS191" s="7"/>
      <c r="ALT191" s="7"/>
      <c r="ALU191" s="7"/>
      <c r="ALV191" s="7"/>
      <c r="ALW191" s="7"/>
      <c r="ALX191" s="7"/>
      <c r="ALY191" s="7"/>
      <c r="ALZ191" s="7"/>
      <c r="AMA191" s="7"/>
      <c r="AMB191" s="7"/>
      <c r="AMC191" s="7"/>
      <c r="AMD191" s="7"/>
    </row>
    <row r="192" spans="1:1018" x14ac:dyDescent="0.25">
      <c r="A192" s="37" t="s">
        <v>122</v>
      </c>
      <c r="B192" s="5" t="s">
        <v>110</v>
      </c>
      <c r="C192" s="4">
        <v>0.89500000000000002</v>
      </c>
      <c r="D192" s="4">
        <v>1.5309999999999999</v>
      </c>
      <c r="E192" s="5" t="s">
        <v>300</v>
      </c>
      <c r="F192" s="4">
        <f>0.46-0.15-0.056-0.1</f>
        <v>0.15400000000000005</v>
      </c>
      <c r="G192" s="21" t="s">
        <v>10</v>
      </c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  <c r="EX192" s="7"/>
      <c r="EY192" s="7"/>
      <c r="EZ192" s="7"/>
      <c r="FA192" s="7"/>
      <c r="FB192" s="7"/>
      <c r="FC192" s="7"/>
      <c r="FD192" s="7"/>
      <c r="FE192" s="7"/>
      <c r="FF192" s="7"/>
      <c r="FG192" s="7"/>
      <c r="FH192" s="7"/>
      <c r="FI192" s="7"/>
      <c r="FJ192" s="7"/>
      <c r="FK192" s="7"/>
      <c r="FL192" s="7"/>
      <c r="FM192" s="7"/>
      <c r="FN192" s="7"/>
      <c r="FO192" s="7"/>
      <c r="FP192" s="7"/>
      <c r="FQ192" s="7"/>
      <c r="FR192" s="7"/>
      <c r="FS192" s="7"/>
      <c r="FT192" s="7"/>
      <c r="FU192" s="7"/>
      <c r="FV192" s="7"/>
      <c r="FW192" s="7"/>
      <c r="FX192" s="7"/>
      <c r="FY192" s="7"/>
      <c r="FZ192" s="7"/>
      <c r="GA192" s="7"/>
      <c r="GB192" s="7"/>
      <c r="GC192" s="7"/>
      <c r="GD192" s="7"/>
      <c r="GE192" s="7"/>
      <c r="GF192" s="7"/>
      <c r="GG192" s="7"/>
      <c r="GH192" s="7"/>
      <c r="GI192" s="7"/>
      <c r="GJ192" s="7"/>
      <c r="GK192" s="7"/>
      <c r="GL192" s="7"/>
      <c r="GM192" s="7"/>
      <c r="GN192" s="7"/>
      <c r="GO192" s="7"/>
      <c r="GP192" s="7"/>
      <c r="GQ192" s="7"/>
      <c r="GR192" s="7"/>
      <c r="GS192" s="7"/>
      <c r="GT192" s="7"/>
      <c r="GU192" s="7"/>
      <c r="GV192" s="7"/>
      <c r="GW192" s="7"/>
      <c r="GX192" s="7"/>
      <c r="GY192" s="7"/>
      <c r="GZ192" s="7"/>
      <c r="HA192" s="7"/>
      <c r="HB192" s="7"/>
      <c r="HC192" s="7"/>
      <c r="HD192" s="7"/>
      <c r="HE192" s="7"/>
      <c r="HF192" s="7"/>
      <c r="HG192" s="7"/>
      <c r="HH192" s="7"/>
      <c r="HI192" s="7"/>
      <c r="HJ192" s="7"/>
      <c r="HK192" s="7"/>
      <c r="HL192" s="7"/>
      <c r="HM192" s="7"/>
      <c r="HN192" s="7"/>
      <c r="HO192" s="7"/>
      <c r="HP192" s="7"/>
      <c r="HQ192" s="7"/>
      <c r="HR192" s="7"/>
      <c r="HS192" s="7"/>
      <c r="HT192" s="7"/>
      <c r="HU192" s="7"/>
      <c r="HV192" s="7"/>
      <c r="HW192" s="7"/>
      <c r="HX192" s="7"/>
      <c r="HY192" s="7"/>
      <c r="HZ192" s="7"/>
      <c r="IA192" s="7"/>
      <c r="IB192" s="7"/>
      <c r="IC192" s="7"/>
      <c r="ID192" s="7"/>
      <c r="IE192" s="7"/>
      <c r="IF192" s="7"/>
      <c r="IG192" s="7"/>
      <c r="IH192" s="7"/>
      <c r="II192" s="7"/>
      <c r="IJ192" s="7"/>
      <c r="IK192" s="7"/>
      <c r="IL192" s="7"/>
      <c r="IM192" s="7"/>
      <c r="IN192" s="7"/>
      <c r="IO192" s="7"/>
      <c r="IP192" s="7"/>
      <c r="IQ192" s="7"/>
      <c r="IR192" s="7"/>
      <c r="IS192" s="7"/>
      <c r="IT192" s="7"/>
      <c r="IU192" s="7"/>
      <c r="IV192" s="7"/>
      <c r="IW192" s="7"/>
      <c r="IX192" s="7"/>
      <c r="IY192" s="7"/>
      <c r="IZ192" s="7"/>
      <c r="JA192" s="7"/>
      <c r="JB192" s="7"/>
      <c r="JC192" s="7"/>
      <c r="JD192" s="7"/>
      <c r="JE192" s="7"/>
      <c r="JF192" s="7"/>
      <c r="JG192" s="7"/>
      <c r="JH192" s="7"/>
      <c r="JI192" s="7"/>
      <c r="JJ192" s="7"/>
      <c r="JK192" s="7"/>
      <c r="JL192" s="7"/>
      <c r="JM192" s="7"/>
      <c r="JN192" s="7"/>
      <c r="JO192" s="7"/>
      <c r="JP192" s="7"/>
      <c r="JQ192" s="7"/>
      <c r="JR192" s="7"/>
      <c r="JS192" s="7"/>
      <c r="JT192" s="7"/>
      <c r="JU192" s="7"/>
      <c r="JV192" s="7"/>
      <c r="JW192" s="7"/>
      <c r="JX192" s="7"/>
      <c r="JY192" s="7"/>
      <c r="JZ192" s="7"/>
      <c r="KA192" s="7"/>
      <c r="KB192" s="7"/>
      <c r="KC192" s="7"/>
      <c r="KD192" s="7"/>
      <c r="KE192" s="7"/>
      <c r="KF192" s="7"/>
      <c r="KG192" s="7"/>
      <c r="KH192" s="7"/>
      <c r="KI192" s="7"/>
      <c r="KJ192" s="7"/>
      <c r="KK192" s="7"/>
      <c r="KL192" s="7"/>
      <c r="KM192" s="7"/>
      <c r="KN192" s="7"/>
      <c r="KO192" s="7"/>
      <c r="KP192" s="7"/>
      <c r="KQ192" s="7"/>
      <c r="KR192" s="7"/>
      <c r="KS192" s="7"/>
      <c r="KT192" s="7"/>
      <c r="KU192" s="7"/>
      <c r="KV192" s="7"/>
      <c r="KW192" s="7"/>
      <c r="KX192" s="7"/>
      <c r="KY192" s="7"/>
      <c r="KZ192" s="7"/>
      <c r="LA192" s="7"/>
      <c r="LB192" s="7"/>
      <c r="LC192" s="7"/>
      <c r="LD192" s="7"/>
      <c r="LE192" s="7"/>
      <c r="LF192" s="7"/>
      <c r="LG192" s="7"/>
      <c r="LH192" s="7"/>
      <c r="LI192" s="7"/>
      <c r="LJ192" s="7"/>
      <c r="LK192" s="7"/>
      <c r="LL192" s="7"/>
      <c r="LM192" s="7"/>
      <c r="LN192" s="7"/>
      <c r="LO192" s="7"/>
      <c r="LP192" s="7"/>
      <c r="LQ192" s="7"/>
      <c r="LR192" s="7"/>
      <c r="LS192" s="7"/>
      <c r="LT192" s="7"/>
      <c r="LU192" s="7"/>
      <c r="LV192" s="7"/>
      <c r="LW192" s="7"/>
      <c r="LX192" s="7"/>
      <c r="LY192" s="7"/>
      <c r="LZ192" s="7"/>
      <c r="MA192" s="7"/>
      <c r="MB192" s="7"/>
      <c r="MC192" s="7"/>
      <c r="MD192" s="7"/>
      <c r="ME192" s="7"/>
      <c r="MF192" s="7"/>
      <c r="MG192" s="7"/>
      <c r="MH192" s="7"/>
      <c r="MI192" s="7"/>
      <c r="MJ192" s="7"/>
      <c r="MK192" s="7"/>
      <c r="ML192" s="7"/>
      <c r="MM192" s="7"/>
      <c r="MN192" s="7"/>
      <c r="MO192" s="7"/>
      <c r="MP192" s="7"/>
      <c r="MQ192" s="7"/>
      <c r="MR192" s="7"/>
      <c r="MS192" s="7"/>
      <c r="MT192" s="7"/>
      <c r="MU192" s="7"/>
      <c r="MV192" s="7"/>
      <c r="MW192" s="7"/>
      <c r="MX192" s="7"/>
      <c r="MY192" s="7"/>
      <c r="MZ192" s="7"/>
      <c r="NA192" s="7"/>
      <c r="NB192" s="7"/>
      <c r="NC192" s="7"/>
      <c r="ND192" s="7"/>
      <c r="NE192" s="7"/>
      <c r="NF192" s="7"/>
      <c r="NG192" s="7"/>
      <c r="NH192" s="7"/>
      <c r="NI192" s="7"/>
      <c r="NJ192" s="7"/>
      <c r="NK192" s="7"/>
      <c r="NL192" s="7"/>
      <c r="NM192" s="7"/>
      <c r="NN192" s="7"/>
      <c r="NO192" s="7"/>
      <c r="NP192" s="7"/>
      <c r="NQ192" s="7"/>
      <c r="NR192" s="7"/>
      <c r="NS192" s="7"/>
      <c r="NT192" s="7"/>
      <c r="NU192" s="7"/>
      <c r="NV192" s="7"/>
      <c r="NW192" s="7"/>
      <c r="NX192" s="7"/>
      <c r="NY192" s="7"/>
      <c r="NZ192" s="7"/>
      <c r="OA192" s="7"/>
      <c r="OB192" s="7"/>
      <c r="OC192" s="7"/>
      <c r="OD192" s="7"/>
      <c r="OE192" s="7"/>
      <c r="OF192" s="7"/>
      <c r="OG192" s="7"/>
      <c r="OH192" s="7"/>
      <c r="OI192" s="7"/>
      <c r="OJ192" s="7"/>
      <c r="OK192" s="7"/>
      <c r="OL192" s="7"/>
      <c r="OM192" s="7"/>
      <c r="ON192" s="7"/>
      <c r="OO192" s="7"/>
      <c r="OP192" s="7"/>
      <c r="OQ192" s="7"/>
      <c r="OR192" s="7"/>
      <c r="OS192" s="7"/>
      <c r="OT192" s="7"/>
      <c r="OU192" s="7"/>
      <c r="OV192" s="7"/>
      <c r="OW192" s="7"/>
      <c r="OX192" s="7"/>
      <c r="OY192" s="7"/>
      <c r="OZ192" s="7"/>
      <c r="PA192" s="7"/>
      <c r="PB192" s="7"/>
      <c r="PC192" s="7"/>
      <c r="PD192" s="7"/>
      <c r="PE192" s="7"/>
      <c r="PF192" s="7"/>
      <c r="PG192" s="7"/>
      <c r="PH192" s="7"/>
      <c r="PI192" s="7"/>
      <c r="PJ192" s="7"/>
      <c r="PK192" s="7"/>
      <c r="PL192" s="7"/>
      <c r="PM192" s="7"/>
      <c r="PN192" s="7"/>
      <c r="PO192" s="7"/>
      <c r="PP192" s="7"/>
      <c r="PQ192" s="7"/>
      <c r="PR192" s="7"/>
      <c r="PS192" s="7"/>
      <c r="PT192" s="7"/>
      <c r="PU192" s="7"/>
      <c r="PV192" s="7"/>
      <c r="PW192" s="7"/>
      <c r="PX192" s="7"/>
      <c r="PY192" s="7"/>
      <c r="PZ192" s="7"/>
      <c r="QA192" s="7"/>
      <c r="QB192" s="7"/>
      <c r="QC192" s="7"/>
      <c r="QD192" s="7"/>
      <c r="QE192" s="7"/>
      <c r="QF192" s="7"/>
      <c r="QG192" s="7"/>
      <c r="QH192" s="7"/>
      <c r="QI192" s="7"/>
      <c r="QJ192" s="7"/>
      <c r="QK192" s="7"/>
      <c r="QL192" s="7"/>
      <c r="QM192" s="7"/>
      <c r="QN192" s="7"/>
      <c r="QO192" s="7"/>
      <c r="QP192" s="7"/>
      <c r="QQ192" s="7"/>
      <c r="QR192" s="7"/>
      <c r="QS192" s="7"/>
      <c r="QT192" s="7"/>
      <c r="QU192" s="7"/>
      <c r="QV192" s="7"/>
      <c r="QW192" s="7"/>
      <c r="QX192" s="7"/>
      <c r="QY192" s="7"/>
      <c r="QZ192" s="7"/>
      <c r="RA192" s="7"/>
      <c r="RB192" s="7"/>
      <c r="RC192" s="7"/>
      <c r="RD192" s="7"/>
      <c r="RE192" s="7"/>
      <c r="RF192" s="7"/>
      <c r="RG192" s="7"/>
      <c r="RH192" s="7"/>
      <c r="RI192" s="7"/>
      <c r="RJ192" s="7"/>
      <c r="RK192" s="7"/>
      <c r="RL192" s="7"/>
      <c r="RM192" s="7"/>
      <c r="RN192" s="7"/>
      <c r="RO192" s="7"/>
      <c r="RP192" s="7"/>
      <c r="RQ192" s="7"/>
      <c r="RR192" s="7"/>
      <c r="RS192" s="7"/>
      <c r="RT192" s="7"/>
      <c r="RU192" s="7"/>
      <c r="RV192" s="7"/>
      <c r="RW192" s="7"/>
      <c r="RX192" s="7"/>
      <c r="RY192" s="7"/>
      <c r="RZ192" s="7"/>
      <c r="SA192" s="7"/>
      <c r="SB192" s="7"/>
      <c r="SC192" s="7"/>
      <c r="SD192" s="7"/>
      <c r="SE192" s="7"/>
      <c r="SF192" s="7"/>
      <c r="SG192" s="7"/>
      <c r="SH192" s="7"/>
      <c r="SI192" s="7"/>
      <c r="SJ192" s="7"/>
      <c r="SK192" s="7"/>
      <c r="SL192" s="7"/>
      <c r="SM192" s="7"/>
      <c r="SN192" s="7"/>
      <c r="SO192" s="7"/>
      <c r="SP192" s="7"/>
      <c r="SQ192" s="7"/>
      <c r="SR192" s="7"/>
      <c r="SS192" s="7"/>
      <c r="ST192" s="7"/>
      <c r="SU192" s="7"/>
      <c r="SV192" s="7"/>
      <c r="SW192" s="7"/>
      <c r="SX192" s="7"/>
      <c r="SY192" s="7"/>
      <c r="SZ192" s="7"/>
      <c r="TA192" s="7"/>
      <c r="TB192" s="7"/>
      <c r="TC192" s="7"/>
      <c r="TD192" s="7"/>
      <c r="TE192" s="7"/>
      <c r="TF192" s="7"/>
      <c r="TG192" s="7"/>
      <c r="TH192" s="7"/>
      <c r="TI192" s="7"/>
      <c r="TJ192" s="7"/>
      <c r="TK192" s="7"/>
      <c r="TL192" s="7"/>
      <c r="TM192" s="7"/>
      <c r="TN192" s="7"/>
      <c r="TO192" s="7"/>
      <c r="TP192" s="7"/>
      <c r="TQ192" s="7"/>
      <c r="TR192" s="7"/>
      <c r="TS192" s="7"/>
      <c r="TT192" s="7"/>
      <c r="TU192" s="7"/>
      <c r="TV192" s="7"/>
      <c r="TW192" s="7"/>
      <c r="TX192" s="7"/>
      <c r="TY192" s="7"/>
      <c r="TZ192" s="7"/>
      <c r="UA192" s="7"/>
      <c r="UB192" s="7"/>
      <c r="UC192" s="7"/>
      <c r="UD192" s="7"/>
      <c r="UE192" s="7"/>
      <c r="UF192" s="7"/>
      <c r="UG192" s="7"/>
      <c r="UH192" s="7"/>
      <c r="UI192" s="7"/>
      <c r="UJ192" s="7"/>
      <c r="UK192" s="7"/>
      <c r="UL192" s="7"/>
      <c r="UM192" s="7"/>
      <c r="UN192" s="7"/>
      <c r="UO192" s="7"/>
      <c r="UP192" s="7"/>
      <c r="UQ192" s="7"/>
      <c r="UR192" s="7"/>
      <c r="US192" s="7"/>
      <c r="UT192" s="7"/>
      <c r="UU192" s="7"/>
      <c r="UV192" s="7"/>
      <c r="UW192" s="7"/>
      <c r="UX192" s="7"/>
      <c r="UY192" s="7"/>
      <c r="UZ192" s="7"/>
      <c r="VA192" s="7"/>
      <c r="VB192" s="7"/>
      <c r="VC192" s="7"/>
      <c r="VD192" s="7"/>
      <c r="VE192" s="7"/>
      <c r="VF192" s="7"/>
      <c r="VG192" s="7"/>
      <c r="VH192" s="7"/>
      <c r="VI192" s="7"/>
      <c r="VJ192" s="7"/>
      <c r="VK192" s="7"/>
      <c r="VL192" s="7"/>
      <c r="VM192" s="7"/>
      <c r="VN192" s="7"/>
      <c r="VO192" s="7"/>
      <c r="VP192" s="7"/>
      <c r="VQ192" s="7"/>
      <c r="VR192" s="7"/>
      <c r="VS192" s="7"/>
      <c r="VT192" s="7"/>
      <c r="VU192" s="7"/>
      <c r="VV192" s="7"/>
      <c r="VW192" s="7"/>
      <c r="VX192" s="7"/>
      <c r="VY192" s="7"/>
      <c r="VZ192" s="7"/>
      <c r="WA192" s="7"/>
      <c r="WB192" s="7"/>
      <c r="WC192" s="7"/>
      <c r="WD192" s="7"/>
      <c r="WE192" s="7"/>
      <c r="WF192" s="7"/>
      <c r="WG192" s="7"/>
      <c r="WH192" s="7"/>
      <c r="WI192" s="7"/>
      <c r="WJ192" s="7"/>
      <c r="WK192" s="7"/>
      <c r="WL192" s="7"/>
      <c r="WM192" s="7"/>
      <c r="WN192" s="7"/>
      <c r="WO192" s="7"/>
      <c r="WP192" s="7"/>
      <c r="WQ192" s="7"/>
      <c r="WR192" s="7"/>
      <c r="WS192" s="7"/>
      <c r="WT192" s="7"/>
      <c r="WU192" s="7"/>
      <c r="WV192" s="7"/>
      <c r="WW192" s="7"/>
      <c r="WX192" s="7"/>
      <c r="WY192" s="7"/>
      <c r="WZ192" s="7"/>
      <c r="XA192" s="7"/>
      <c r="XB192" s="7"/>
      <c r="XC192" s="7"/>
      <c r="XD192" s="7"/>
      <c r="XE192" s="7"/>
      <c r="XF192" s="7"/>
      <c r="XG192" s="7"/>
      <c r="XH192" s="7"/>
      <c r="XI192" s="7"/>
      <c r="XJ192" s="7"/>
      <c r="XK192" s="7"/>
      <c r="XL192" s="7"/>
      <c r="XM192" s="7"/>
      <c r="XN192" s="7"/>
      <c r="XO192" s="7"/>
      <c r="XP192" s="7"/>
      <c r="XQ192" s="7"/>
      <c r="XR192" s="7"/>
      <c r="XS192" s="7"/>
      <c r="XT192" s="7"/>
      <c r="XU192" s="7"/>
      <c r="XV192" s="7"/>
      <c r="XW192" s="7"/>
      <c r="XX192" s="7"/>
      <c r="XY192" s="7"/>
      <c r="XZ192" s="7"/>
      <c r="YA192" s="7"/>
      <c r="YB192" s="7"/>
      <c r="YC192" s="7"/>
      <c r="YD192" s="7"/>
      <c r="YE192" s="7"/>
      <c r="YF192" s="7"/>
      <c r="YG192" s="7"/>
      <c r="YH192" s="7"/>
      <c r="YI192" s="7"/>
      <c r="YJ192" s="7"/>
      <c r="YK192" s="7"/>
      <c r="YL192" s="7"/>
      <c r="YM192" s="7"/>
      <c r="YN192" s="7"/>
      <c r="YO192" s="7"/>
      <c r="YP192" s="7"/>
      <c r="YQ192" s="7"/>
      <c r="YR192" s="7"/>
      <c r="YS192" s="7"/>
      <c r="YT192" s="7"/>
      <c r="YU192" s="7"/>
      <c r="YV192" s="7"/>
      <c r="YW192" s="7"/>
      <c r="YX192" s="7"/>
      <c r="YY192" s="7"/>
      <c r="YZ192" s="7"/>
      <c r="ZA192" s="7"/>
      <c r="ZB192" s="7"/>
      <c r="ZC192" s="7"/>
      <c r="ZD192" s="7"/>
      <c r="ZE192" s="7"/>
      <c r="ZF192" s="7"/>
      <c r="ZG192" s="7"/>
      <c r="ZH192" s="7"/>
      <c r="ZI192" s="7"/>
      <c r="ZJ192" s="7"/>
      <c r="ZK192" s="7"/>
      <c r="ZL192" s="7"/>
      <c r="ZM192" s="7"/>
      <c r="ZN192" s="7"/>
      <c r="ZO192" s="7"/>
      <c r="ZP192" s="7"/>
      <c r="ZQ192" s="7"/>
      <c r="ZR192" s="7"/>
      <c r="ZS192" s="7"/>
      <c r="ZT192" s="7"/>
      <c r="ZU192" s="7"/>
      <c r="ZV192" s="7"/>
      <c r="ZW192" s="7"/>
      <c r="ZX192" s="7"/>
      <c r="ZY192" s="7"/>
      <c r="ZZ192" s="7"/>
      <c r="AAA192" s="7"/>
      <c r="AAB192" s="7"/>
      <c r="AAC192" s="7"/>
      <c r="AAD192" s="7"/>
      <c r="AAE192" s="7"/>
      <c r="AAF192" s="7"/>
      <c r="AAG192" s="7"/>
      <c r="AAH192" s="7"/>
      <c r="AAI192" s="7"/>
      <c r="AAJ192" s="7"/>
      <c r="AAK192" s="7"/>
      <c r="AAL192" s="7"/>
      <c r="AAM192" s="7"/>
      <c r="AAN192" s="7"/>
      <c r="AAO192" s="7"/>
      <c r="AAP192" s="7"/>
      <c r="AAQ192" s="7"/>
      <c r="AAR192" s="7"/>
      <c r="AAS192" s="7"/>
      <c r="AAT192" s="7"/>
      <c r="AAU192" s="7"/>
      <c r="AAV192" s="7"/>
      <c r="AAW192" s="7"/>
      <c r="AAX192" s="7"/>
      <c r="AAY192" s="7"/>
      <c r="AAZ192" s="7"/>
      <c r="ABA192" s="7"/>
      <c r="ABB192" s="7"/>
      <c r="ABC192" s="7"/>
      <c r="ABD192" s="7"/>
      <c r="ABE192" s="7"/>
      <c r="ABF192" s="7"/>
      <c r="ABG192" s="7"/>
      <c r="ABH192" s="7"/>
      <c r="ABI192" s="7"/>
      <c r="ABJ192" s="7"/>
      <c r="ABK192" s="7"/>
      <c r="ABL192" s="7"/>
      <c r="ABM192" s="7"/>
      <c r="ABN192" s="7"/>
      <c r="ABO192" s="7"/>
      <c r="ABP192" s="7"/>
      <c r="ABQ192" s="7"/>
      <c r="ABR192" s="7"/>
      <c r="ABS192" s="7"/>
      <c r="ABT192" s="7"/>
      <c r="ABU192" s="7"/>
      <c r="ABV192" s="7"/>
      <c r="ABW192" s="7"/>
      <c r="ABX192" s="7"/>
      <c r="ABY192" s="7"/>
      <c r="ABZ192" s="7"/>
      <c r="ACA192" s="7"/>
      <c r="ACB192" s="7"/>
      <c r="ACC192" s="7"/>
      <c r="ACD192" s="7"/>
      <c r="ACE192" s="7"/>
      <c r="ACF192" s="7"/>
      <c r="ACG192" s="7"/>
      <c r="ACH192" s="7"/>
      <c r="ACI192" s="7"/>
      <c r="ACJ192" s="7"/>
      <c r="ACK192" s="7"/>
      <c r="ACL192" s="7"/>
      <c r="ACM192" s="7"/>
      <c r="ACN192" s="7"/>
      <c r="ACO192" s="7"/>
      <c r="ACP192" s="7"/>
      <c r="ACQ192" s="7"/>
      <c r="ACR192" s="7"/>
      <c r="ACS192" s="7"/>
      <c r="ACT192" s="7"/>
      <c r="ACU192" s="7"/>
      <c r="ACV192" s="7"/>
      <c r="ACW192" s="7"/>
      <c r="ACX192" s="7"/>
      <c r="ACY192" s="7"/>
      <c r="ACZ192" s="7"/>
      <c r="ADA192" s="7"/>
      <c r="ADB192" s="7"/>
      <c r="ADC192" s="7"/>
      <c r="ADD192" s="7"/>
      <c r="ADE192" s="7"/>
      <c r="ADF192" s="7"/>
      <c r="ADG192" s="7"/>
      <c r="ADH192" s="7"/>
      <c r="ADI192" s="7"/>
      <c r="ADJ192" s="7"/>
      <c r="ADK192" s="7"/>
      <c r="ADL192" s="7"/>
      <c r="ADM192" s="7"/>
      <c r="ADN192" s="7"/>
      <c r="ADO192" s="7"/>
      <c r="ADP192" s="7"/>
      <c r="ADQ192" s="7"/>
      <c r="ADR192" s="7"/>
      <c r="ADS192" s="7"/>
      <c r="ADT192" s="7"/>
      <c r="ADU192" s="7"/>
      <c r="ADV192" s="7"/>
      <c r="ADW192" s="7"/>
      <c r="ADX192" s="7"/>
      <c r="ADY192" s="7"/>
      <c r="ADZ192" s="7"/>
      <c r="AEA192" s="7"/>
      <c r="AEB192" s="7"/>
      <c r="AEC192" s="7"/>
      <c r="AED192" s="7"/>
      <c r="AEE192" s="7"/>
      <c r="AEF192" s="7"/>
      <c r="AEG192" s="7"/>
      <c r="AEH192" s="7"/>
      <c r="AEI192" s="7"/>
      <c r="AEJ192" s="7"/>
      <c r="AEK192" s="7"/>
      <c r="AEL192" s="7"/>
      <c r="AEM192" s="7"/>
      <c r="AEN192" s="7"/>
      <c r="AEO192" s="7"/>
      <c r="AEP192" s="7"/>
      <c r="AEQ192" s="7"/>
      <c r="AER192" s="7"/>
      <c r="AES192" s="7"/>
      <c r="AET192" s="7"/>
      <c r="AEU192" s="7"/>
      <c r="AEV192" s="7"/>
      <c r="AEW192" s="7"/>
      <c r="AEX192" s="7"/>
      <c r="AEY192" s="7"/>
      <c r="AEZ192" s="7"/>
      <c r="AFA192" s="7"/>
      <c r="AFB192" s="7"/>
      <c r="AFC192" s="7"/>
      <c r="AFD192" s="7"/>
      <c r="AFE192" s="7"/>
      <c r="AFF192" s="7"/>
      <c r="AFG192" s="7"/>
      <c r="AFH192" s="7"/>
      <c r="AFI192" s="7"/>
      <c r="AFJ192" s="7"/>
      <c r="AFK192" s="7"/>
      <c r="AFL192" s="7"/>
      <c r="AFM192" s="7"/>
      <c r="AFN192" s="7"/>
      <c r="AFO192" s="7"/>
      <c r="AFP192" s="7"/>
      <c r="AFQ192" s="7"/>
      <c r="AFR192" s="7"/>
      <c r="AFS192" s="7"/>
      <c r="AFT192" s="7"/>
      <c r="AFU192" s="7"/>
      <c r="AFV192" s="7"/>
      <c r="AFW192" s="7"/>
      <c r="AFX192" s="7"/>
      <c r="AFY192" s="7"/>
      <c r="AFZ192" s="7"/>
      <c r="AGA192" s="7"/>
      <c r="AGB192" s="7"/>
      <c r="AGC192" s="7"/>
      <c r="AGD192" s="7"/>
      <c r="AGE192" s="7"/>
      <c r="AGF192" s="7"/>
      <c r="AGG192" s="7"/>
      <c r="AGH192" s="7"/>
      <c r="AGI192" s="7"/>
      <c r="AGJ192" s="7"/>
      <c r="AGK192" s="7"/>
      <c r="AGL192" s="7"/>
      <c r="AGM192" s="7"/>
      <c r="AGN192" s="7"/>
      <c r="AGO192" s="7"/>
      <c r="AGP192" s="7"/>
      <c r="AGQ192" s="7"/>
      <c r="AGR192" s="7"/>
      <c r="AGS192" s="7"/>
      <c r="AGT192" s="7"/>
      <c r="AGU192" s="7"/>
      <c r="AGV192" s="7"/>
      <c r="AGW192" s="7"/>
      <c r="AGX192" s="7"/>
      <c r="AGY192" s="7"/>
      <c r="AGZ192" s="7"/>
      <c r="AHA192" s="7"/>
      <c r="AHB192" s="7"/>
      <c r="AHC192" s="7"/>
      <c r="AHD192" s="7"/>
      <c r="AHE192" s="7"/>
      <c r="AHF192" s="7"/>
      <c r="AHG192" s="7"/>
      <c r="AHH192" s="7"/>
      <c r="AHI192" s="7"/>
      <c r="AHJ192" s="7"/>
      <c r="AHK192" s="7"/>
      <c r="AHL192" s="7"/>
      <c r="AHM192" s="7"/>
      <c r="AHN192" s="7"/>
      <c r="AHO192" s="7"/>
      <c r="AHP192" s="7"/>
      <c r="AHQ192" s="7"/>
      <c r="AHR192" s="7"/>
      <c r="AHS192" s="7"/>
      <c r="AHT192" s="7"/>
      <c r="AHU192" s="7"/>
      <c r="AHV192" s="7"/>
      <c r="AHW192" s="7"/>
      <c r="AHX192" s="7"/>
      <c r="AHY192" s="7"/>
      <c r="AHZ192" s="7"/>
      <c r="AIA192" s="7"/>
      <c r="AIB192" s="7"/>
      <c r="AIC192" s="7"/>
      <c r="AID192" s="7"/>
      <c r="AIE192" s="7"/>
      <c r="AIF192" s="7"/>
      <c r="AIG192" s="7"/>
      <c r="AIH192" s="7"/>
      <c r="AII192" s="7"/>
      <c r="AIJ192" s="7"/>
      <c r="AIK192" s="7"/>
      <c r="AIL192" s="7"/>
      <c r="AIM192" s="7"/>
      <c r="AIN192" s="7"/>
      <c r="AIO192" s="7"/>
      <c r="AIP192" s="7"/>
      <c r="AIQ192" s="7"/>
      <c r="AIR192" s="7"/>
      <c r="AIS192" s="7"/>
      <c r="AIT192" s="7"/>
      <c r="AIU192" s="7"/>
      <c r="AIV192" s="7"/>
      <c r="AIW192" s="7"/>
      <c r="AIX192" s="7"/>
      <c r="AIY192" s="7"/>
      <c r="AIZ192" s="7"/>
      <c r="AJA192" s="7"/>
      <c r="AJB192" s="7"/>
      <c r="AJC192" s="7"/>
      <c r="AJD192" s="7"/>
      <c r="AJE192" s="7"/>
      <c r="AJF192" s="7"/>
      <c r="AJG192" s="7"/>
      <c r="AJH192" s="7"/>
      <c r="AJI192" s="7"/>
      <c r="AJJ192" s="7"/>
      <c r="AJK192" s="7"/>
      <c r="AJL192" s="7"/>
      <c r="AJM192" s="7"/>
      <c r="AJN192" s="7"/>
      <c r="AJO192" s="7"/>
      <c r="AJP192" s="7"/>
      <c r="AJQ192" s="7"/>
      <c r="AJR192" s="7"/>
      <c r="AJS192" s="7"/>
      <c r="AJT192" s="7"/>
      <c r="AJU192" s="7"/>
      <c r="AJV192" s="7"/>
      <c r="AJW192" s="7"/>
      <c r="AJX192" s="7"/>
      <c r="AJY192" s="7"/>
      <c r="AJZ192" s="7"/>
      <c r="AKA192" s="7"/>
      <c r="AKB192" s="7"/>
      <c r="AKC192" s="7"/>
      <c r="AKD192" s="7"/>
      <c r="AKE192" s="7"/>
      <c r="AKF192" s="7"/>
      <c r="AKG192" s="7"/>
      <c r="AKH192" s="7"/>
      <c r="AKI192" s="7"/>
      <c r="AKJ192" s="7"/>
      <c r="AKK192" s="7"/>
      <c r="AKL192" s="7"/>
      <c r="AKM192" s="7"/>
      <c r="AKN192" s="7"/>
      <c r="AKO192" s="7"/>
      <c r="AKP192" s="7"/>
      <c r="AKQ192" s="7"/>
      <c r="AKR192" s="7"/>
      <c r="AKS192" s="7"/>
      <c r="AKT192" s="7"/>
      <c r="AKU192" s="7"/>
      <c r="AKV192" s="7"/>
      <c r="AKW192" s="7"/>
      <c r="AKX192" s="7"/>
      <c r="AKY192" s="7"/>
      <c r="AKZ192" s="7"/>
      <c r="ALA192" s="7"/>
      <c r="ALB192" s="7"/>
      <c r="ALC192" s="7"/>
      <c r="ALD192" s="7"/>
      <c r="ALE192" s="7"/>
      <c r="ALF192" s="7"/>
      <c r="ALG192" s="7"/>
      <c r="ALH192" s="7"/>
      <c r="ALI192" s="7"/>
      <c r="ALJ192" s="7"/>
      <c r="ALK192" s="7"/>
      <c r="ALL192" s="7"/>
      <c r="ALM192" s="7"/>
      <c r="ALN192" s="7"/>
      <c r="ALO192" s="7"/>
      <c r="ALP192" s="7"/>
      <c r="ALQ192" s="7"/>
      <c r="ALR192" s="7"/>
      <c r="ALS192" s="7"/>
      <c r="ALT192" s="7"/>
      <c r="ALU192" s="7"/>
      <c r="ALV192" s="7"/>
      <c r="ALW192" s="7"/>
      <c r="ALX192" s="7"/>
      <c r="ALY192" s="7"/>
      <c r="ALZ192" s="7"/>
      <c r="AMA192" s="7"/>
      <c r="AMB192" s="7"/>
      <c r="AMC192" s="7"/>
      <c r="AMD192" s="7"/>
    </row>
    <row r="193" spans="1:1018" x14ac:dyDescent="0.25">
      <c r="A193" s="8" t="s">
        <v>123</v>
      </c>
      <c r="B193" s="5" t="s">
        <v>27</v>
      </c>
      <c r="C193" s="4">
        <v>0.191</v>
      </c>
      <c r="D193" s="4">
        <v>0.30599999999999999</v>
      </c>
      <c r="E193" s="5" t="s">
        <v>172</v>
      </c>
      <c r="F193" s="4">
        <f>2.064-0.028-0.05-0.25-0.15-0.096-0.055-0.048-0.14-0.15-0.325-0.44</f>
        <v>0.33200000000000002</v>
      </c>
      <c r="G193" s="21" t="s">
        <v>10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  <c r="EX193" s="7"/>
      <c r="EY193" s="7"/>
      <c r="EZ193" s="7"/>
      <c r="FA193" s="7"/>
      <c r="FB193" s="7"/>
      <c r="FC193" s="7"/>
      <c r="FD193" s="7"/>
      <c r="FE193" s="7"/>
      <c r="FF193" s="7"/>
      <c r="FG193" s="7"/>
      <c r="FH193" s="7"/>
      <c r="FI193" s="7"/>
      <c r="FJ193" s="7"/>
      <c r="FK193" s="7"/>
      <c r="FL193" s="7"/>
      <c r="FM193" s="7"/>
      <c r="FN193" s="7"/>
      <c r="FO193" s="7"/>
      <c r="FP193" s="7"/>
      <c r="FQ193" s="7"/>
      <c r="FR193" s="7"/>
      <c r="FS193" s="7"/>
      <c r="FT193" s="7"/>
      <c r="FU193" s="7"/>
      <c r="FV193" s="7"/>
      <c r="FW193" s="7"/>
      <c r="FX193" s="7"/>
      <c r="FY193" s="7"/>
      <c r="FZ193" s="7"/>
      <c r="GA193" s="7"/>
      <c r="GB193" s="7"/>
      <c r="GC193" s="7"/>
      <c r="GD193" s="7"/>
      <c r="GE193" s="7"/>
      <c r="GF193" s="7"/>
      <c r="GG193" s="7"/>
      <c r="GH193" s="7"/>
      <c r="GI193" s="7"/>
      <c r="GJ193" s="7"/>
      <c r="GK193" s="7"/>
      <c r="GL193" s="7"/>
      <c r="GM193" s="7"/>
      <c r="GN193" s="7"/>
      <c r="GO193" s="7"/>
      <c r="GP193" s="7"/>
      <c r="GQ193" s="7"/>
      <c r="GR193" s="7"/>
      <c r="GS193" s="7"/>
      <c r="GT193" s="7"/>
      <c r="GU193" s="7"/>
      <c r="GV193" s="7"/>
      <c r="GW193" s="7"/>
      <c r="GX193" s="7"/>
      <c r="GY193" s="7"/>
      <c r="GZ193" s="7"/>
      <c r="HA193" s="7"/>
      <c r="HB193" s="7"/>
      <c r="HC193" s="7"/>
      <c r="HD193" s="7"/>
      <c r="HE193" s="7"/>
      <c r="HF193" s="7"/>
      <c r="HG193" s="7"/>
      <c r="HH193" s="7"/>
      <c r="HI193" s="7"/>
      <c r="HJ193" s="7"/>
      <c r="HK193" s="7"/>
      <c r="HL193" s="7"/>
      <c r="HM193" s="7"/>
      <c r="HN193" s="7"/>
      <c r="HO193" s="7"/>
      <c r="HP193" s="7"/>
      <c r="HQ193" s="7"/>
      <c r="HR193" s="7"/>
      <c r="HS193" s="7"/>
      <c r="HT193" s="7"/>
      <c r="HU193" s="7"/>
      <c r="HV193" s="7"/>
      <c r="HW193" s="7"/>
      <c r="HX193" s="7"/>
      <c r="HY193" s="7"/>
      <c r="HZ193" s="7"/>
      <c r="IA193" s="7"/>
      <c r="IB193" s="7"/>
      <c r="IC193" s="7"/>
      <c r="ID193" s="7"/>
      <c r="IE193" s="7"/>
      <c r="IF193" s="7"/>
      <c r="IG193" s="7"/>
      <c r="IH193" s="7"/>
      <c r="II193" s="7"/>
      <c r="IJ193" s="7"/>
      <c r="IK193" s="7"/>
      <c r="IL193" s="7"/>
      <c r="IM193" s="7"/>
      <c r="IN193" s="7"/>
      <c r="IO193" s="7"/>
      <c r="IP193" s="7"/>
      <c r="IQ193" s="7"/>
      <c r="IR193" s="7"/>
      <c r="IS193" s="7"/>
      <c r="IT193" s="7"/>
      <c r="IU193" s="7"/>
      <c r="IV193" s="7"/>
      <c r="IW193" s="7"/>
      <c r="IX193" s="7"/>
      <c r="IY193" s="7"/>
      <c r="IZ193" s="7"/>
      <c r="JA193" s="7"/>
      <c r="JB193" s="7"/>
      <c r="JC193" s="7"/>
      <c r="JD193" s="7"/>
      <c r="JE193" s="7"/>
      <c r="JF193" s="7"/>
      <c r="JG193" s="7"/>
      <c r="JH193" s="7"/>
      <c r="JI193" s="7"/>
      <c r="JJ193" s="7"/>
      <c r="JK193" s="7"/>
      <c r="JL193" s="7"/>
      <c r="JM193" s="7"/>
      <c r="JN193" s="7"/>
      <c r="JO193" s="7"/>
      <c r="JP193" s="7"/>
      <c r="JQ193" s="7"/>
      <c r="JR193" s="7"/>
      <c r="JS193" s="7"/>
      <c r="JT193" s="7"/>
      <c r="JU193" s="7"/>
      <c r="JV193" s="7"/>
      <c r="JW193" s="7"/>
      <c r="JX193" s="7"/>
      <c r="JY193" s="7"/>
      <c r="JZ193" s="7"/>
      <c r="KA193" s="7"/>
      <c r="KB193" s="7"/>
      <c r="KC193" s="7"/>
      <c r="KD193" s="7"/>
      <c r="KE193" s="7"/>
      <c r="KF193" s="7"/>
      <c r="KG193" s="7"/>
      <c r="KH193" s="7"/>
      <c r="KI193" s="7"/>
      <c r="KJ193" s="7"/>
      <c r="KK193" s="7"/>
      <c r="KL193" s="7"/>
      <c r="KM193" s="7"/>
      <c r="KN193" s="7"/>
      <c r="KO193" s="7"/>
      <c r="KP193" s="7"/>
      <c r="KQ193" s="7"/>
      <c r="KR193" s="7"/>
      <c r="KS193" s="7"/>
      <c r="KT193" s="7"/>
      <c r="KU193" s="7"/>
      <c r="KV193" s="7"/>
      <c r="KW193" s="7"/>
      <c r="KX193" s="7"/>
      <c r="KY193" s="7"/>
      <c r="KZ193" s="7"/>
      <c r="LA193" s="7"/>
      <c r="LB193" s="7"/>
      <c r="LC193" s="7"/>
      <c r="LD193" s="7"/>
      <c r="LE193" s="7"/>
      <c r="LF193" s="7"/>
      <c r="LG193" s="7"/>
      <c r="LH193" s="7"/>
      <c r="LI193" s="7"/>
      <c r="LJ193" s="7"/>
      <c r="LK193" s="7"/>
      <c r="LL193" s="7"/>
      <c r="LM193" s="7"/>
      <c r="LN193" s="7"/>
      <c r="LO193" s="7"/>
      <c r="LP193" s="7"/>
      <c r="LQ193" s="7"/>
      <c r="LR193" s="7"/>
      <c r="LS193" s="7"/>
      <c r="LT193" s="7"/>
      <c r="LU193" s="7"/>
      <c r="LV193" s="7"/>
      <c r="LW193" s="7"/>
      <c r="LX193" s="7"/>
      <c r="LY193" s="7"/>
      <c r="LZ193" s="7"/>
      <c r="MA193" s="7"/>
      <c r="MB193" s="7"/>
      <c r="MC193" s="7"/>
      <c r="MD193" s="7"/>
      <c r="ME193" s="7"/>
      <c r="MF193" s="7"/>
      <c r="MG193" s="7"/>
      <c r="MH193" s="7"/>
      <c r="MI193" s="7"/>
      <c r="MJ193" s="7"/>
      <c r="MK193" s="7"/>
      <c r="ML193" s="7"/>
      <c r="MM193" s="7"/>
      <c r="MN193" s="7"/>
      <c r="MO193" s="7"/>
      <c r="MP193" s="7"/>
      <c r="MQ193" s="7"/>
      <c r="MR193" s="7"/>
      <c r="MS193" s="7"/>
      <c r="MT193" s="7"/>
      <c r="MU193" s="7"/>
      <c r="MV193" s="7"/>
      <c r="MW193" s="7"/>
      <c r="MX193" s="7"/>
      <c r="MY193" s="7"/>
      <c r="MZ193" s="7"/>
      <c r="NA193" s="7"/>
      <c r="NB193" s="7"/>
      <c r="NC193" s="7"/>
      <c r="ND193" s="7"/>
      <c r="NE193" s="7"/>
      <c r="NF193" s="7"/>
      <c r="NG193" s="7"/>
      <c r="NH193" s="7"/>
      <c r="NI193" s="7"/>
      <c r="NJ193" s="7"/>
      <c r="NK193" s="7"/>
      <c r="NL193" s="7"/>
      <c r="NM193" s="7"/>
      <c r="NN193" s="7"/>
      <c r="NO193" s="7"/>
      <c r="NP193" s="7"/>
      <c r="NQ193" s="7"/>
      <c r="NR193" s="7"/>
      <c r="NS193" s="7"/>
      <c r="NT193" s="7"/>
      <c r="NU193" s="7"/>
      <c r="NV193" s="7"/>
      <c r="NW193" s="7"/>
      <c r="NX193" s="7"/>
      <c r="NY193" s="7"/>
      <c r="NZ193" s="7"/>
      <c r="OA193" s="7"/>
      <c r="OB193" s="7"/>
      <c r="OC193" s="7"/>
      <c r="OD193" s="7"/>
      <c r="OE193" s="7"/>
      <c r="OF193" s="7"/>
      <c r="OG193" s="7"/>
      <c r="OH193" s="7"/>
      <c r="OI193" s="7"/>
      <c r="OJ193" s="7"/>
      <c r="OK193" s="7"/>
      <c r="OL193" s="7"/>
      <c r="OM193" s="7"/>
      <c r="ON193" s="7"/>
      <c r="OO193" s="7"/>
      <c r="OP193" s="7"/>
      <c r="OQ193" s="7"/>
      <c r="OR193" s="7"/>
      <c r="OS193" s="7"/>
      <c r="OT193" s="7"/>
      <c r="OU193" s="7"/>
      <c r="OV193" s="7"/>
      <c r="OW193" s="7"/>
      <c r="OX193" s="7"/>
      <c r="OY193" s="7"/>
      <c r="OZ193" s="7"/>
      <c r="PA193" s="7"/>
      <c r="PB193" s="7"/>
      <c r="PC193" s="7"/>
      <c r="PD193" s="7"/>
      <c r="PE193" s="7"/>
      <c r="PF193" s="7"/>
      <c r="PG193" s="7"/>
      <c r="PH193" s="7"/>
      <c r="PI193" s="7"/>
      <c r="PJ193" s="7"/>
      <c r="PK193" s="7"/>
      <c r="PL193" s="7"/>
      <c r="PM193" s="7"/>
      <c r="PN193" s="7"/>
      <c r="PO193" s="7"/>
      <c r="PP193" s="7"/>
      <c r="PQ193" s="7"/>
      <c r="PR193" s="7"/>
      <c r="PS193" s="7"/>
      <c r="PT193" s="7"/>
      <c r="PU193" s="7"/>
      <c r="PV193" s="7"/>
      <c r="PW193" s="7"/>
      <c r="PX193" s="7"/>
      <c r="PY193" s="7"/>
      <c r="PZ193" s="7"/>
      <c r="QA193" s="7"/>
      <c r="QB193" s="7"/>
      <c r="QC193" s="7"/>
      <c r="QD193" s="7"/>
      <c r="QE193" s="7"/>
      <c r="QF193" s="7"/>
      <c r="QG193" s="7"/>
      <c r="QH193" s="7"/>
      <c r="QI193" s="7"/>
      <c r="QJ193" s="7"/>
      <c r="QK193" s="7"/>
      <c r="QL193" s="7"/>
      <c r="QM193" s="7"/>
      <c r="QN193" s="7"/>
      <c r="QO193" s="7"/>
      <c r="QP193" s="7"/>
      <c r="QQ193" s="7"/>
      <c r="QR193" s="7"/>
      <c r="QS193" s="7"/>
      <c r="QT193" s="7"/>
      <c r="QU193" s="7"/>
      <c r="QV193" s="7"/>
      <c r="QW193" s="7"/>
      <c r="QX193" s="7"/>
      <c r="QY193" s="7"/>
      <c r="QZ193" s="7"/>
      <c r="RA193" s="7"/>
      <c r="RB193" s="7"/>
      <c r="RC193" s="7"/>
      <c r="RD193" s="7"/>
      <c r="RE193" s="7"/>
      <c r="RF193" s="7"/>
      <c r="RG193" s="7"/>
      <c r="RH193" s="7"/>
      <c r="RI193" s="7"/>
      <c r="RJ193" s="7"/>
      <c r="RK193" s="7"/>
      <c r="RL193" s="7"/>
      <c r="RM193" s="7"/>
      <c r="RN193" s="7"/>
      <c r="RO193" s="7"/>
      <c r="RP193" s="7"/>
      <c r="RQ193" s="7"/>
      <c r="RR193" s="7"/>
      <c r="RS193" s="7"/>
      <c r="RT193" s="7"/>
      <c r="RU193" s="7"/>
      <c r="RV193" s="7"/>
      <c r="RW193" s="7"/>
      <c r="RX193" s="7"/>
      <c r="RY193" s="7"/>
      <c r="RZ193" s="7"/>
      <c r="SA193" s="7"/>
      <c r="SB193" s="7"/>
      <c r="SC193" s="7"/>
      <c r="SD193" s="7"/>
      <c r="SE193" s="7"/>
      <c r="SF193" s="7"/>
      <c r="SG193" s="7"/>
      <c r="SH193" s="7"/>
      <c r="SI193" s="7"/>
      <c r="SJ193" s="7"/>
      <c r="SK193" s="7"/>
      <c r="SL193" s="7"/>
      <c r="SM193" s="7"/>
      <c r="SN193" s="7"/>
      <c r="SO193" s="7"/>
      <c r="SP193" s="7"/>
      <c r="SQ193" s="7"/>
      <c r="SR193" s="7"/>
      <c r="SS193" s="7"/>
      <c r="ST193" s="7"/>
      <c r="SU193" s="7"/>
      <c r="SV193" s="7"/>
      <c r="SW193" s="7"/>
      <c r="SX193" s="7"/>
      <c r="SY193" s="7"/>
      <c r="SZ193" s="7"/>
      <c r="TA193" s="7"/>
      <c r="TB193" s="7"/>
      <c r="TC193" s="7"/>
      <c r="TD193" s="7"/>
      <c r="TE193" s="7"/>
      <c r="TF193" s="7"/>
      <c r="TG193" s="7"/>
      <c r="TH193" s="7"/>
      <c r="TI193" s="7"/>
      <c r="TJ193" s="7"/>
      <c r="TK193" s="7"/>
      <c r="TL193" s="7"/>
      <c r="TM193" s="7"/>
      <c r="TN193" s="7"/>
      <c r="TO193" s="7"/>
      <c r="TP193" s="7"/>
      <c r="TQ193" s="7"/>
      <c r="TR193" s="7"/>
      <c r="TS193" s="7"/>
      <c r="TT193" s="7"/>
      <c r="TU193" s="7"/>
      <c r="TV193" s="7"/>
      <c r="TW193" s="7"/>
      <c r="TX193" s="7"/>
      <c r="TY193" s="7"/>
      <c r="TZ193" s="7"/>
      <c r="UA193" s="7"/>
      <c r="UB193" s="7"/>
      <c r="UC193" s="7"/>
      <c r="UD193" s="7"/>
      <c r="UE193" s="7"/>
      <c r="UF193" s="7"/>
      <c r="UG193" s="7"/>
      <c r="UH193" s="7"/>
      <c r="UI193" s="7"/>
      <c r="UJ193" s="7"/>
      <c r="UK193" s="7"/>
      <c r="UL193" s="7"/>
      <c r="UM193" s="7"/>
      <c r="UN193" s="7"/>
      <c r="UO193" s="7"/>
      <c r="UP193" s="7"/>
      <c r="UQ193" s="7"/>
      <c r="UR193" s="7"/>
      <c r="US193" s="7"/>
      <c r="UT193" s="7"/>
      <c r="UU193" s="7"/>
      <c r="UV193" s="7"/>
      <c r="UW193" s="7"/>
      <c r="UX193" s="7"/>
      <c r="UY193" s="7"/>
      <c r="UZ193" s="7"/>
      <c r="VA193" s="7"/>
      <c r="VB193" s="7"/>
      <c r="VC193" s="7"/>
      <c r="VD193" s="7"/>
      <c r="VE193" s="7"/>
      <c r="VF193" s="7"/>
      <c r="VG193" s="7"/>
      <c r="VH193" s="7"/>
      <c r="VI193" s="7"/>
      <c r="VJ193" s="7"/>
      <c r="VK193" s="7"/>
      <c r="VL193" s="7"/>
      <c r="VM193" s="7"/>
      <c r="VN193" s="7"/>
      <c r="VO193" s="7"/>
      <c r="VP193" s="7"/>
      <c r="VQ193" s="7"/>
      <c r="VR193" s="7"/>
      <c r="VS193" s="7"/>
      <c r="VT193" s="7"/>
      <c r="VU193" s="7"/>
      <c r="VV193" s="7"/>
      <c r="VW193" s="7"/>
      <c r="VX193" s="7"/>
      <c r="VY193" s="7"/>
      <c r="VZ193" s="7"/>
      <c r="WA193" s="7"/>
      <c r="WB193" s="7"/>
      <c r="WC193" s="7"/>
      <c r="WD193" s="7"/>
      <c r="WE193" s="7"/>
      <c r="WF193" s="7"/>
      <c r="WG193" s="7"/>
      <c r="WH193" s="7"/>
      <c r="WI193" s="7"/>
      <c r="WJ193" s="7"/>
      <c r="WK193" s="7"/>
      <c r="WL193" s="7"/>
      <c r="WM193" s="7"/>
      <c r="WN193" s="7"/>
      <c r="WO193" s="7"/>
      <c r="WP193" s="7"/>
      <c r="WQ193" s="7"/>
      <c r="WR193" s="7"/>
      <c r="WS193" s="7"/>
      <c r="WT193" s="7"/>
      <c r="WU193" s="7"/>
      <c r="WV193" s="7"/>
      <c r="WW193" s="7"/>
      <c r="WX193" s="7"/>
      <c r="WY193" s="7"/>
      <c r="WZ193" s="7"/>
      <c r="XA193" s="7"/>
      <c r="XB193" s="7"/>
      <c r="XC193" s="7"/>
      <c r="XD193" s="7"/>
      <c r="XE193" s="7"/>
      <c r="XF193" s="7"/>
      <c r="XG193" s="7"/>
      <c r="XH193" s="7"/>
      <c r="XI193" s="7"/>
      <c r="XJ193" s="7"/>
      <c r="XK193" s="7"/>
      <c r="XL193" s="7"/>
      <c r="XM193" s="7"/>
      <c r="XN193" s="7"/>
      <c r="XO193" s="7"/>
      <c r="XP193" s="7"/>
      <c r="XQ193" s="7"/>
      <c r="XR193" s="7"/>
      <c r="XS193" s="7"/>
      <c r="XT193" s="7"/>
      <c r="XU193" s="7"/>
      <c r="XV193" s="7"/>
      <c r="XW193" s="7"/>
      <c r="XX193" s="7"/>
      <c r="XY193" s="7"/>
      <c r="XZ193" s="7"/>
      <c r="YA193" s="7"/>
      <c r="YB193" s="7"/>
      <c r="YC193" s="7"/>
      <c r="YD193" s="7"/>
      <c r="YE193" s="7"/>
      <c r="YF193" s="7"/>
      <c r="YG193" s="7"/>
      <c r="YH193" s="7"/>
      <c r="YI193" s="7"/>
      <c r="YJ193" s="7"/>
      <c r="YK193" s="7"/>
      <c r="YL193" s="7"/>
      <c r="YM193" s="7"/>
      <c r="YN193" s="7"/>
      <c r="YO193" s="7"/>
      <c r="YP193" s="7"/>
      <c r="YQ193" s="7"/>
      <c r="YR193" s="7"/>
      <c r="YS193" s="7"/>
      <c r="YT193" s="7"/>
      <c r="YU193" s="7"/>
      <c r="YV193" s="7"/>
      <c r="YW193" s="7"/>
      <c r="YX193" s="7"/>
      <c r="YY193" s="7"/>
      <c r="YZ193" s="7"/>
      <c r="ZA193" s="7"/>
      <c r="ZB193" s="7"/>
      <c r="ZC193" s="7"/>
      <c r="ZD193" s="7"/>
      <c r="ZE193" s="7"/>
      <c r="ZF193" s="7"/>
      <c r="ZG193" s="7"/>
      <c r="ZH193" s="7"/>
      <c r="ZI193" s="7"/>
      <c r="ZJ193" s="7"/>
      <c r="ZK193" s="7"/>
      <c r="ZL193" s="7"/>
      <c r="ZM193" s="7"/>
      <c r="ZN193" s="7"/>
      <c r="ZO193" s="7"/>
      <c r="ZP193" s="7"/>
      <c r="ZQ193" s="7"/>
      <c r="ZR193" s="7"/>
      <c r="ZS193" s="7"/>
      <c r="ZT193" s="7"/>
      <c r="ZU193" s="7"/>
      <c r="ZV193" s="7"/>
      <c r="ZW193" s="7"/>
      <c r="ZX193" s="7"/>
      <c r="ZY193" s="7"/>
      <c r="ZZ193" s="7"/>
      <c r="AAA193" s="7"/>
      <c r="AAB193" s="7"/>
      <c r="AAC193" s="7"/>
      <c r="AAD193" s="7"/>
      <c r="AAE193" s="7"/>
      <c r="AAF193" s="7"/>
      <c r="AAG193" s="7"/>
      <c r="AAH193" s="7"/>
      <c r="AAI193" s="7"/>
      <c r="AAJ193" s="7"/>
      <c r="AAK193" s="7"/>
      <c r="AAL193" s="7"/>
      <c r="AAM193" s="7"/>
      <c r="AAN193" s="7"/>
      <c r="AAO193" s="7"/>
      <c r="AAP193" s="7"/>
      <c r="AAQ193" s="7"/>
      <c r="AAR193" s="7"/>
      <c r="AAS193" s="7"/>
      <c r="AAT193" s="7"/>
      <c r="AAU193" s="7"/>
      <c r="AAV193" s="7"/>
      <c r="AAW193" s="7"/>
      <c r="AAX193" s="7"/>
      <c r="AAY193" s="7"/>
      <c r="AAZ193" s="7"/>
      <c r="ABA193" s="7"/>
      <c r="ABB193" s="7"/>
      <c r="ABC193" s="7"/>
      <c r="ABD193" s="7"/>
      <c r="ABE193" s="7"/>
      <c r="ABF193" s="7"/>
      <c r="ABG193" s="7"/>
      <c r="ABH193" s="7"/>
      <c r="ABI193" s="7"/>
      <c r="ABJ193" s="7"/>
      <c r="ABK193" s="7"/>
      <c r="ABL193" s="7"/>
      <c r="ABM193" s="7"/>
      <c r="ABN193" s="7"/>
      <c r="ABO193" s="7"/>
      <c r="ABP193" s="7"/>
      <c r="ABQ193" s="7"/>
      <c r="ABR193" s="7"/>
      <c r="ABS193" s="7"/>
      <c r="ABT193" s="7"/>
      <c r="ABU193" s="7"/>
      <c r="ABV193" s="7"/>
      <c r="ABW193" s="7"/>
      <c r="ABX193" s="7"/>
      <c r="ABY193" s="7"/>
      <c r="ABZ193" s="7"/>
      <c r="ACA193" s="7"/>
      <c r="ACB193" s="7"/>
      <c r="ACC193" s="7"/>
      <c r="ACD193" s="7"/>
      <c r="ACE193" s="7"/>
      <c r="ACF193" s="7"/>
      <c r="ACG193" s="7"/>
      <c r="ACH193" s="7"/>
      <c r="ACI193" s="7"/>
      <c r="ACJ193" s="7"/>
      <c r="ACK193" s="7"/>
      <c r="ACL193" s="7"/>
      <c r="ACM193" s="7"/>
      <c r="ACN193" s="7"/>
      <c r="ACO193" s="7"/>
      <c r="ACP193" s="7"/>
      <c r="ACQ193" s="7"/>
      <c r="ACR193" s="7"/>
      <c r="ACS193" s="7"/>
      <c r="ACT193" s="7"/>
      <c r="ACU193" s="7"/>
      <c r="ACV193" s="7"/>
      <c r="ACW193" s="7"/>
      <c r="ACX193" s="7"/>
      <c r="ACY193" s="7"/>
      <c r="ACZ193" s="7"/>
      <c r="ADA193" s="7"/>
      <c r="ADB193" s="7"/>
      <c r="ADC193" s="7"/>
      <c r="ADD193" s="7"/>
      <c r="ADE193" s="7"/>
      <c r="ADF193" s="7"/>
      <c r="ADG193" s="7"/>
      <c r="ADH193" s="7"/>
      <c r="ADI193" s="7"/>
      <c r="ADJ193" s="7"/>
      <c r="ADK193" s="7"/>
      <c r="ADL193" s="7"/>
      <c r="ADM193" s="7"/>
      <c r="ADN193" s="7"/>
      <c r="ADO193" s="7"/>
      <c r="ADP193" s="7"/>
      <c r="ADQ193" s="7"/>
      <c r="ADR193" s="7"/>
      <c r="ADS193" s="7"/>
      <c r="ADT193" s="7"/>
      <c r="ADU193" s="7"/>
      <c r="ADV193" s="7"/>
      <c r="ADW193" s="7"/>
      <c r="ADX193" s="7"/>
      <c r="ADY193" s="7"/>
      <c r="ADZ193" s="7"/>
      <c r="AEA193" s="7"/>
      <c r="AEB193" s="7"/>
      <c r="AEC193" s="7"/>
      <c r="AED193" s="7"/>
      <c r="AEE193" s="7"/>
      <c r="AEF193" s="7"/>
      <c r="AEG193" s="7"/>
      <c r="AEH193" s="7"/>
      <c r="AEI193" s="7"/>
      <c r="AEJ193" s="7"/>
      <c r="AEK193" s="7"/>
      <c r="AEL193" s="7"/>
      <c r="AEM193" s="7"/>
      <c r="AEN193" s="7"/>
      <c r="AEO193" s="7"/>
      <c r="AEP193" s="7"/>
      <c r="AEQ193" s="7"/>
      <c r="AER193" s="7"/>
      <c r="AES193" s="7"/>
      <c r="AET193" s="7"/>
      <c r="AEU193" s="7"/>
      <c r="AEV193" s="7"/>
      <c r="AEW193" s="7"/>
      <c r="AEX193" s="7"/>
      <c r="AEY193" s="7"/>
      <c r="AEZ193" s="7"/>
      <c r="AFA193" s="7"/>
      <c r="AFB193" s="7"/>
      <c r="AFC193" s="7"/>
      <c r="AFD193" s="7"/>
      <c r="AFE193" s="7"/>
      <c r="AFF193" s="7"/>
      <c r="AFG193" s="7"/>
      <c r="AFH193" s="7"/>
      <c r="AFI193" s="7"/>
      <c r="AFJ193" s="7"/>
      <c r="AFK193" s="7"/>
      <c r="AFL193" s="7"/>
      <c r="AFM193" s="7"/>
      <c r="AFN193" s="7"/>
      <c r="AFO193" s="7"/>
      <c r="AFP193" s="7"/>
      <c r="AFQ193" s="7"/>
      <c r="AFR193" s="7"/>
      <c r="AFS193" s="7"/>
      <c r="AFT193" s="7"/>
      <c r="AFU193" s="7"/>
      <c r="AFV193" s="7"/>
      <c r="AFW193" s="7"/>
      <c r="AFX193" s="7"/>
      <c r="AFY193" s="7"/>
      <c r="AFZ193" s="7"/>
      <c r="AGA193" s="7"/>
      <c r="AGB193" s="7"/>
      <c r="AGC193" s="7"/>
      <c r="AGD193" s="7"/>
      <c r="AGE193" s="7"/>
      <c r="AGF193" s="7"/>
      <c r="AGG193" s="7"/>
      <c r="AGH193" s="7"/>
      <c r="AGI193" s="7"/>
      <c r="AGJ193" s="7"/>
      <c r="AGK193" s="7"/>
      <c r="AGL193" s="7"/>
      <c r="AGM193" s="7"/>
      <c r="AGN193" s="7"/>
      <c r="AGO193" s="7"/>
      <c r="AGP193" s="7"/>
      <c r="AGQ193" s="7"/>
      <c r="AGR193" s="7"/>
      <c r="AGS193" s="7"/>
      <c r="AGT193" s="7"/>
      <c r="AGU193" s="7"/>
      <c r="AGV193" s="7"/>
      <c r="AGW193" s="7"/>
      <c r="AGX193" s="7"/>
      <c r="AGY193" s="7"/>
      <c r="AGZ193" s="7"/>
      <c r="AHA193" s="7"/>
      <c r="AHB193" s="7"/>
      <c r="AHC193" s="7"/>
      <c r="AHD193" s="7"/>
      <c r="AHE193" s="7"/>
      <c r="AHF193" s="7"/>
      <c r="AHG193" s="7"/>
      <c r="AHH193" s="7"/>
      <c r="AHI193" s="7"/>
      <c r="AHJ193" s="7"/>
      <c r="AHK193" s="7"/>
      <c r="AHL193" s="7"/>
      <c r="AHM193" s="7"/>
      <c r="AHN193" s="7"/>
      <c r="AHO193" s="7"/>
      <c r="AHP193" s="7"/>
      <c r="AHQ193" s="7"/>
      <c r="AHR193" s="7"/>
      <c r="AHS193" s="7"/>
      <c r="AHT193" s="7"/>
      <c r="AHU193" s="7"/>
      <c r="AHV193" s="7"/>
      <c r="AHW193" s="7"/>
      <c r="AHX193" s="7"/>
      <c r="AHY193" s="7"/>
      <c r="AHZ193" s="7"/>
      <c r="AIA193" s="7"/>
      <c r="AIB193" s="7"/>
      <c r="AIC193" s="7"/>
      <c r="AID193" s="7"/>
      <c r="AIE193" s="7"/>
      <c r="AIF193" s="7"/>
      <c r="AIG193" s="7"/>
      <c r="AIH193" s="7"/>
      <c r="AII193" s="7"/>
      <c r="AIJ193" s="7"/>
      <c r="AIK193" s="7"/>
      <c r="AIL193" s="7"/>
      <c r="AIM193" s="7"/>
      <c r="AIN193" s="7"/>
      <c r="AIO193" s="7"/>
      <c r="AIP193" s="7"/>
      <c r="AIQ193" s="7"/>
      <c r="AIR193" s="7"/>
      <c r="AIS193" s="7"/>
      <c r="AIT193" s="7"/>
      <c r="AIU193" s="7"/>
      <c r="AIV193" s="7"/>
      <c r="AIW193" s="7"/>
      <c r="AIX193" s="7"/>
      <c r="AIY193" s="7"/>
      <c r="AIZ193" s="7"/>
      <c r="AJA193" s="7"/>
      <c r="AJB193" s="7"/>
      <c r="AJC193" s="7"/>
      <c r="AJD193" s="7"/>
      <c r="AJE193" s="7"/>
      <c r="AJF193" s="7"/>
      <c r="AJG193" s="7"/>
      <c r="AJH193" s="7"/>
      <c r="AJI193" s="7"/>
      <c r="AJJ193" s="7"/>
      <c r="AJK193" s="7"/>
      <c r="AJL193" s="7"/>
      <c r="AJM193" s="7"/>
      <c r="AJN193" s="7"/>
      <c r="AJO193" s="7"/>
      <c r="AJP193" s="7"/>
      <c r="AJQ193" s="7"/>
      <c r="AJR193" s="7"/>
      <c r="AJS193" s="7"/>
      <c r="AJT193" s="7"/>
      <c r="AJU193" s="7"/>
      <c r="AJV193" s="7"/>
      <c r="AJW193" s="7"/>
      <c r="AJX193" s="7"/>
      <c r="AJY193" s="7"/>
      <c r="AJZ193" s="7"/>
      <c r="AKA193" s="7"/>
      <c r="AKB193" s="7"/>
      <c r="AKC193" s="7"/>
      <c r="AKD193" s="7"/>
      <c r="AKE193" s="7"/>
      <c r="AKF193" s="7"/>
      <c r="AKG193" s="7"/>
      <c r="AKH193" s="7"/>
      <c r="AKI193" s="7"/>
      <c r="AKJ193" s="7"/>
      <c r="AKK193" s="7"/>
      <c r="AKL193" s="7"/>
      <c r="AKM193" s="7"/>
      <c r="AKN193" s="7"/>
      <c r="AKO193" s="7"/>
      <c r="AKP193" s="7"/>
      <c r="AKQ193" s="7"/>
      <c r="AKR193" s="7"/>
      <c r="AKS193" s="7"/>
      <c r="AKT193" s="7"/>
      <c r="AKU193" s="7"/>
      <c r="AKV193" s="7"/>
      <c r="AKW193" s="7"/>
      <c r="AKX193" s="7"/>
      <c r="AKY193" s="7"/>
      <c r="AKZ193" s="7"/>
      <c r="ALA193" s="7"/>
      <c r="ALB193" s="7"/>
      <c r="ALC193" s="7"/>
      <c r="ALD193" s="7"/>
      <c r="ALE193" s="7"/>
      <c r="ALF193" s="7"/>
      <c r="ALG193" s="7"/>
      <c r="ALH193" s="7"/>
      <c r="ALI193" s="7"/>
      <c r="ALJ193" s="7"/>
      <c r="ALK193" s="7"/>
      <c r="ALL193" s="7"/>
      <c r="ALM193" s="7"/>
      <c r="ALN193" s="7"/>
      <c r="ALO193" s="7"/>
      <c r="ALP193" s="7"/>
      <c r="ALQ193" s="7"/>
      <c r="ALR193" s="7"/>
      <c r="ALS193" s="7"/>
      <c r="ALT193" s="7"/>
      <c r="ALU193" s="7"/>
      <c r="ALV193" s="7"/>
      <c r="ALW193" s="7"/>
      <c r="ALX193" s="7"/>
      <c r="ALY193" s="7"/>
      <c r="ALZ193" s="7"/>
      <c r="AMA193" s="7"/>
      <c r="AMB193" s="7"/>
      <c r="AMC193" s="7"/>
      <c r="AMD193" s="7"/>
    </row>
    <row r="194" spans="1:1018" x14ac:dyDescent="0.25">
      <c r="A194" s="8" t="s">
        <v>123</v>
      </c>
      <c r="B194" s="5" t="s">
        <v>20</v>
      </c>
      <c r="C194" s="4">
        <v>1.2709999999999999</v>
      </c>
      <c r="D194" s="4">
        <v>1.52</v>
      </c>
      <c r="E194" s="5" t="s">
        <v>176</v>
      </c>
      <c r="F194" s="4">
        <v>2.0489999999999999</v>
      </c>
      <c r="G194" s="21" t="s">
        <v>10</v>
      </c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  <c r="DT194" s="7"/>
      <c r="DU194" s="7"/>
      <c r="DV194" s="7"/>
      <c r="DW194" s="7"/>
      <c r="DX194" s="7"/>
      <c r="DY194" s="7"/>
      <c r="DZ194" s="7"/>
      <c r="EA194" s="7"/>
      <c r="EB194" s="7"/>
      <c r="EC194" s="7"/>
      <c r="ED194" s="7"/>
      <c r="EE194" s="7"/>
      <c r="EF194" s="7"/>
      <c r="EG194" s="7"/>
      <c r="EH194" s="7"/>
      <c r="EI194" s="7"/>
      <c r="EJ194" s="7"/>
      <c r="EK194" s="7"/>
      <c r="EL194" s="7"/>
      <c r="EM194" s="7"/>
      <c r="EN194" s="7"/>
      <c r="EO194" s="7"/>
      <c r="EP194" s="7"/>
      <c r="EQ194" s="7"/>
      <c r="ER194" s="7"/>
      <c r="ES194" s="7"/>
      <c r="ET194" s="7"/>
      <c r="EU194" s="7"/>
      <c r="EV194" s="7"/>
      <c r="EW194" s="7"/>
      <c r="EX194" s="7"/>
      <c r="EY194" s="7"/>
      <c r="EZ194" s="7"/>
      <c r="FA194" s="7"/>
      <c r="FB194" s="7"/>
      <c r="FC194" s="7"/>
      <c r="FD194" s="7"/>
      <c r="FE194" s="7"/>
      <c r="FF194" s="7"/>
      <c r="FG194" s="7"/>
      <c r="FH194" s="7"/>
      <c r="FI194" s="7"/>
      <c r="FJ194" s="7"/>
      <c r="FK194" s="7"/>
      <c r="FL194" s="7"/>
      <c r="FM194" s="7"/>
      <c r="FN194" s="7"/>
      <c r="FO194" s="7"/>
      <c r="FP194" s="7"/>
      <c r="FQ194" s="7"/>
      <c r="FR194" s="7"/>
      <c r="FS194" s="7"/>
      <c r="FT194" s="7"/>
      <c r="FU194" s="7"/>
      <c r="FV194" s="7"/>
      <c r="FW194" s="7"/>
      <c r="FX194" s="7"/>
      <c r="FY194" s="7"/>
      <c r="FZ194" s="7"/>
      <c r="GA194" s="7"/>
      <c r="GB194" s="7"/>
      <c r="GC194" s="7"/>
      <c r="GD194" s="7"/>
      <c r="GE194" s="7"/>
      <c r="GF194" s="7"/>
      <c r="GG194" s="7"/>
      <c r="GH194" s="7"/>
      <c r="GI194" s="7"/>
      <c r="GJ194" s="7"/>
      <c r="GK194" s="7"/>
      <c r="GL194" s="7"/>
      <c r="GM194" s="7"/>
      <c r="GN194" s="7"/>
      <c r="GO194" s="7"/>
      <c r="GP194" s="7"/>
      <c r="GQ194" s="7"/>
      <c r="GR194" s="7"/>
      <c r="GS194" s="7"/>
      <c r="GT194" s="7"/>
      <c r="GU194" s="7"/>
      <c r="GV194" s="7"/>
      <c r="GW194" s="7"/>
      <c r="GX194" s="7"/>
      <c r="GY194" s="7"/>
      <c r="GZ194" s="7"/>
      <c r="HA194" s="7"/>
      <c r="HB194" s="7"/>
      <c r="HC194" s="7"/>
      <c r="HD194" s="7"/>
      <c r="HE194" s="7"/>
      <c r="HF194" s="7"/>
      <c r="HG194" s="7"/>
      <c r="HH194" s="7"/>
      <c r="HI194" s="7"/>
      <c r="HJ194" s="7"/>
      <c r="HK194" s="7"/>
      <c r="HL194" s="7"/>
      <c r="HM194" s="7"/>
      <c r="HN194" s="7"/>
      <c r="HO194" s="7"/>
      <c r="HP194" s="7"/>
      <c r="HQ194" s="7"/>
      <c r="HR194" s="7"/>
      <c r="HS194" s="7"/>
      <c r="HT194" s="7"/>
      <c r="HU194" s="7"/>
      <c r="HV194" s="7"/>
      <c r="HW194" s="7"/>
      <c r="HX194" s="7"/>
      <c r="HY194" s="7"/>
      <c r="HZ194" s="7"/>
      <c r="IA194" s="7"/>
      <c r="IB194" s="7"/>
      <c r="IC194" s="7"/>
      <c r="ID194" s="7"/>
      <c r="IE194" s="7"/>
      <c r="IF194" s="7"/>
      <c r="IG194" s="7"/>
      <c r="IH194" s="7"/>
      <c r="II194" s="7"/>
      <c r="IJ194" s="7"/>
      <c r="IK194" s="7"/>
      <c r="IL194" s="7"/>
      <c r="IM194" s="7"/>
      <c r="IN194" s="7"/>
      <c r="IO194" s="7"/>
      <c r="IP194" s="7"/>
      <c r="IQ194" s="7"/>
      <c r="IR194" s="7"/>
      <c r="IS194" s="7"/>
      <c r="IT194" s="7"/>
      <c r="IU194" s="7"/>
      <c r="IV194" s="7"/>
      <c r="IW194" s="7"/>
      <c r="IX194" s="7"/>
      <c r="IY194" s="7"/>
      <c r="IZ194" s="7"/>
      <c r="JA194" s="7"/>
      <c r="JB194" s="7"/>
      <c r="JC194" s="7"/>
      <c r="JD194" s="7"/>
      <c r="JE194" s="7"/>
      <c r="JF194" s="7"/>
      <c r="JG194" s="7"/>
      <c r="JH194" s="7"/>
      <c r="JI194" s="7"/>
      <c r="JJ194" s="7"/>
      <c r="JK194" s="7"/>
      <c r="JL194" s="7"/>
      <c r="JM194" s="7"/>
      <c r="JN194" s="7"/>
      <c r="JO194" s="7"/>
      <c r="JP194" s="7"/>
      <c r="JQ194" s="7"/>
      <c r="JR194" s="7"/>
      <c r="JS194" s="7"/>
      <c r="JT194" s="7"/>
      <c r="JU194" s="7"/>
      <c r="JV194" s="7"/>
      <c r="JW194" s="7"/>
      <c r="JX194" s="7"/>
      <c r="JY194" s="7"/>
      <c r="JZ194" s="7"/>
      <c r="KA194" s="7"/>
      <c r="KB194" s="7"/>
      <c r="KC194" s="7"/>
      <c r="KD194" s="7"/>
      <c r="KE194" s="7"/>
      <c r="KF194" s="7"/>
      <c r="KG194" s="7"/>
      <c r="KH194" s="7"/>
      <c r="KI194" s="7"/>
      <c r="KJ194" s="7"/>
      <c r="KK194" s="7"/>
      <c r="KL194" s="7"/>
      <c r="KM194" s="7"/>
      <c r="KN194" s="7"/>
      <c r="KO194" s="7"/>
      <c r="KP194" s="7"/>
      <c r="KQ194" s="7"/>
      <c r="KR194" s="7"/>
      <c r="KS194" s="7"/>
      <c r="KT194" s="7"/>
      <c r="KU194" s="7"/>
      <c r="KV194" s="7"/>
      <c r="KW194" s="7"/>
      <c r="KX194" s="7"/>
      <c r="KY194" s="7"/>
      <c r="KZ194" s="7"/>
      <c r="LA194" s="7"/>
      <c r="LB194" s="7"/>
      <c r="LC194" s="7"/>
      <c r="LD194" s="7"/>
      <c r="LE194" s="7"/>
      <c r="LF194" s="7"/>
      <c r="LG194" s="7"/>
      <c r="LH194" s="7"/>
      <c r="LI194" s="7"/>
      <c r="LJ194" s="7"/>
      <c r="LK194" s="7"/>
      <c r="LL194" s="7"/>
      <c r="LM194" s="7"/>
      <c r="LN194" s="7"/>
      <c r="LO194" s="7"/>
      <c r="LP194" s="7"/>
      <c r="LQ194" s="7"/>
      <c r="LR194" s="7"/>
      <c r="LS194" s="7"/>
      <c r="LT194" s="7"/>
      <c r="LU194" s="7"/>
      <c r="LV194" s="7"/>
      <c r="LW194" s="7"/>
      <c r="LX194" s="7"/>
      <c r="LY194" s="7"/>
      <c r="LZ194" s="7"/>
      <c r="MA194" s="7"/>
      <c r="MB194" s="7"/>
      <c r="MC194" s="7"/>
      <c r="MD194" s="7"/>
      <c r="ME194" s="7"/>
      <c r="MF194" s="7"/>
      <c r="MG194" s="7"/>
      <c r="MH194" s="7"/>
      <c r="MI194" s="7"/>
      <c r="MJ194" s="7"/>
      <c r="MK194" s="7"/>
      <c r="ML194" s="7"/>
      <c r="MM194" s="7"/>
      <c r="MN194" s="7"/>
      <c r="MO194" s="7"/>
      <c r="MP194" s="7"/>
      <c r="MQ194" s="7"/>
      <c r="MR194" s="7"/>
      <c r="MS194" s="7"/>
      <c r="MT194" s="7"/>
      <c r="MU194" s="7"/>
      <c r="MV194" s="7"/>
      <c r="MW194" s="7"/>
      <c r="MX194" s="7"/>
      <c r="MY194" s="7"/>
      <c r="MZ194" s="7"/>
      <c r="NA194" s="7"/>
      <c r="NB194" s="7"/>
      <c r="NC194" s="7"/>
      <c r="ND194" s="7"/>
      <c r="NE194" s="7"/>
      <c r="NF194" s="7"/>
      <c r="NG194" s="7"/>
      <c r="NH194" s="7"/>
      <c r="NI194" s="7"/>
      <c r="NJ194" s="7"/>
      <c r="NK194" s="7"/>
      <c r="NL194" s="7"/>
      <c r="NM194" s="7"/>
      <c r="NN194" s="7"/>
      <c r="NO194" s="7"/>
      <c r="NP194" s="7"/>
      <c r="NQ194" s="7"/>
      <c r="NR194" s="7"/>
      <c r="NS194" s="7"/>
      <c r="NT194" s="7"/>
      <c r="NU194" s="7"/>
      <c r="NV194" s="7"/>
      <c r="NW194" s="7"/>
      <c r="NX194" s="7"/>
      <c r="NY194" s="7"/>
      <c r="NZ194" s="7"/>
      <c r="OA194" s="7"/>
      <c r="OB194" s="7"/>
      <c r="OC194" s="7"/>
      <c r="OD194" s="7"/>
      <c r="OE194" s="7"/>
      <c r="OF194" s="7"/>
      <c r="OG194" s="7"/>
      <c r="OH194" s="7"/>
      <c r="OI194" s="7"/>
      <c r="OJ194" s="7"/>
      <c r="OK194" s="7"/>
      <c r="OL194" s="7"/>
      <c r="OM194" s="7"/>
      <c r="ON194" s="7"/>
      <c r="OO194" s="7"/>
      <c r="OP194" s="7"/>
      <c r="OQ194" s="7"/>
      <c r="OR194" s="7"/>
      <c r="OS194" s="7"/>
      <c r="OT194" s="7"/>
      <c r="OU194" s="7"/>
      <c r="OV194" s="7"/>
      <c r="OW194" s="7"/>
      <c r="OX194" s="7"/>
      <c r="OY194" s="7"/>
      <c r="OZ194" s="7"/>
      <c r="PA194" s="7"/>
      <c r="PB194" s="7"/>
      <c r="PC194" s="7"/>
      <c r="PD194" s="7"/>
      <c r="PE194" s="7"/>
      <c r="PF194" s="7"/>
      <c r="PG194" s="7"/>
      <c r="PH194" s="7"/>
      <c r="PI194" s="7"/>
      <c r="PJ194" s="7"/>
      <c r="PK194" s="7"/>
      <c r="PL194" s="7"/>
      <c r="PM194" s="7"/>
      <c r="PN194" s="7"/>
      <c r="PO194" s="7"/>
      <c r="PP194" s="7"/>
      <c r="PQ194" s="7"/>
      <c r="PR194" s="7"/>
      <c r="PS194" s="7"/>
      <c r="PT194" s="7"/>
      <c r="PU194" s="7"/>
      <c r="PV194" s="7"/>
      <c r="PW194" s="7"/>
      <c r="PX194" s="7"/>
      <c r="PY194" s="7"/>
      <c r="PZ194" s="7"/>
      <c r="QA194" s="7"/>
      <c r="QB194" s="7"/>
      <c r="QC194" s="7"/>
      <c r="QD194" s="7"/>
      <c r="QE194" s="7"/>
      <c r="QF194" s="7"/>
      <c r="QG194" s="7"/>
      <c r="QH194" s="7"/>
      <c r="QI194" s="7"/>
      <c r="QJ194" s="7"/>
      <c r="QK194" s="7"/>
      <c r="QL194" s="7"/>
      <c r="QM194" s="7"/>
      <c r="QN194" s="7"/>
      <c r="QO194" s="7"/>
      <c r="QP194" s="7"/>
      <c r="QQ194" s="7"/>
      <c r="QR194" s="7"/>
      <c r="QS194" s="7"/>
      <c r="QT194" s="7"/>
      <c r="QU194" s="7"/>
      <c r="QV194" s="7"/>
      <c r="QW194" s="7"/>
      <c r="QX194" s="7"/>
      <c r="QY194" s="7"/>
      <c r="QZ194" s="7"/>
      <c r="RA194" s="7"/>
      <c r="RB194" s="7"/>
      <c r="RC194" s="7"/>
      <c r="RD194" s="7"/>
      <c r="RE194" s="7"/>
      <c r="RF194" s="7"/>
      <c r="RG194" s="7"/>
      <c r="RH194" s="7"/>
      <c r="RI194" s="7"/>
      <c r="RJ194" s="7"/>
      <c r="RK194" s="7"/>
      <c r="RL194" s="7"/>
      <c r="RM194" s="7"/>
      <c r="RN194" s="7"/>
      <c r="RO194" s="7"/>
      <c r="RP194" s="7"/>
      <c r="RQ194" s="7"/>
      <c r="RR194" s="7"/>
      <c r="RS194" s="7"/>
      <c r="RT194" s="7"/>
      <c r="RU194" s="7"/>
      <c r="RV194" s="7"/>
      <c r="RW194" s="7"/>
      <c r="RX194" s="7"/>
      <c r="RY194" s="7"/>
      <c r="RZ194" s="7"/>
      <c r="SA194" s="7"/>
      <c r="SB194" s="7"/>
      <c r="SC194" s="7"/>
      <c r="SD194" s="7"/>
      <c r="SE194" s="7"/>
      <c r="SF194" s="7"/>
      <c r="SG194" s="7"/>
      <c r="SH194" s="7"/>
      <c r="SI194" s="7"/>
      <c r="SJ194" s="7"/>
      <c r="SK194" s="7"/>
      <c r="SL194" s="7"/>
      <c r="SM194" s="7"/>
      <c r="SN194" s="7"/>
      <c r="SO194" s="7"/>
      <c r="SP194" s="7"/>
      <c r="SQ194" s="7"/>
      <c r="SR194" s="7"/>
      <c r="SS194" s="7"/>
      <c r="ST194" s="7"/>
      <c r="SU194" s="7"/>
      <c r="SV194" s="7"/>
      <c r="SW194" s="7"/>
      <c r="SX194" s="7"/>
      <c r="SY194" s="7"/>
      <c r="SZ194" s="7"/>
      <c r="TA194" s="7"/>
      <c r="TB194" s="7"/>
      <c r="TC194" s="7"/>
      <c r="TD194" s="7"/>
      <c r="TE194" s="7"/>
      <c r="TF194" s="7"/>
      <c r="TG194" s="7"/>
      <c r="TH194" s="7"/>
      <c r="TI194" s="7"/>
      <c r="TJ194" s="7"/>
      <c r="TK194" s="7"/>
      <c r="TL194" s="7"/>
      <c r="TM194" s="7"/>
      <c r="TN194" s="7"/>
      <c r="TO194" s="7"/>
      <c r="TP194" s="7"/>
      <c r="TQ194" s="7"/>
      <c r="TR194" s="7"/>
      <c r="TS194" s="7"/>
      <c r="TT194" s="7"/>
      <c r="TU194" s="7"/>
      <c r="TV194" s="7"/>
      <c r="TW194" s="7"/>
      <c r="TX194" s="7"/>
      <c r="TY194" s="7"/>
      <c r="TZ194" s="7"/>
      <c r="UA194" s="7"/>
      <c r="UB194" s="7"/>
      <c r="UC194" s="7"/>
      <c r="UD194" s="7"/>
      <c r="UE194" s="7"/>
      <c r="UF194" s="7"/>
      <c r="UG194" s="7"/>
      <c r="UH194" s="7"/>
      <c r="UI194" s="7"/>
      <c r="UJ194" s="7"/>
      <c r="UK194" s="7"/>
      <c r="UL194" s="7"/>
      <c r="UM194" s="7"/>
      <c r="UN194" s="7"/>
      <c r="UO194" s="7"/>
      <c r="UP194" s="7"/>
      <c r="UQ194" s="7"/>
      <c r="UR194" s="7"/>
      <c r="US194" s="7"/>
      <c r="UT194" s="7"/>
      <c r="UU194" s="7"/>
      <c r="UV194" s="7"/>
      <c r="UW194" s="7"/>
      <c r="UX194" s="7"/>
      <c r="UY194" s="7"/>
      <c r="UZ194" s="7"/>
      <c r="VA194" s="7"/>
      <c r="VB194" s="7"/>
      <c r="VC194" s="7"/>
      <c r="VD194" s="7"/>
      <c r="VE194" s="7"/>
      <c r="VF194" s="7"/>
      <c r="VG194" s="7"/>
      <c r="VH194" s="7"/>
      <c r="VI194" s="7"/>
      <c r="VJ194" s="7"/>
      <c r="VK194" s="7"/>
      <c r="VL194" s="7"/>
      <c r="VM194" s="7"/>
      <c r="VN194" s="7"/>
      <c r="VO194" s="7"/>
      <c r="VP194" s="7"/>
      <c r="VQ194" s="7"/>
      <c r="VR194" s="7"/>
      <c r="VS194" s="7"/>
      <c r="VT194" s="7"/>
      <c r="VU194" s="7"/>
      <c r="VV194" s="7"/>
      <c r="VW194" s="7"/>
      <c r="VX194" s="7"/>
      <c r="VY194" s="7"/>
      <c r="VZ194" s="7"/>
      <c r="WA194" s="7"/>
      <c r="WB194" s="7"/>
      <c r="WC194" s="7"/>
      <c r="WD194" s="7"/>
      <c r="WE194" s="7"/>
      <c r="WF194" s="7"/>
      <c r="WG194" s="7"/>
      <c r="WH194" s="7"/>
      <c r="WI194" s="7"/>
      <c r="WJ194" s="7"/>
      <c r="WK194" s="7"/>
      <c r="WL194" s="7"/>
      <c r="WM194" s="7"/>
      <c r="WN194" s="7"/>
      <c r="WO194" s="7"/>
      <c r="WP194" s="7"/>
      <c r="WQ194" s="7"/>
      <c r="WR194" s="7"/>
      <c r="WS194" s="7"/>
      <c r="WT194" s="7"/>
      <c r="WU194" s="7"/>
      <c r="WV194" s="7"/>
      <c r="WW194" s="7"/>
      <c r="WX194" s="7"/>
      <c r="WY194" s="7"/>
      <c r="WZ194" s="7"/>
      <c r="XA194" s="7"/>
      <c r="XB194" s="7"/>
      <c r="XC194" s="7"/>
      <c r="XD194" s="7"/>
      <c r="XE194" s="7"/>
      <c r="XF194" s="7"/>
      <c r="XG194" s="7"/>
      <c r="XH194" s="7"/>
      <c r="XI194" s="7"/>
      <c r="XJ194" s="7"/>
      <c r="XK194" s="7"/>
      <c r="XL194" s="7"/>
      <c r="XM194" s="7"/>
      <c r="XN194" s="7"/>
      <c r="XO194" s="7"/>
      <c r="XP194" s="7"/>
      <c r="XQ194" s="7"/>
      <c r="XR194" s="7"/>
      <c r="XS194" s="7"/>
      <c r="XT194" s="7"/>
      <c r="XU194" s="7"/>
      <c r="XV194" s="7"/>
      <c r="XW194" s="7"/>
      <c r="XX194" s="7"/>
      <c r="XY194" s="7"/>
      <c r="XZ194" s="7"/>
      <c r="YA194" s="7"/>
      <c r="YB194" s="7"/>
      <c r="YC194" s="7"/>
      <c r="YD194" s="7"/>
      <c r="YE194" s="7"/>
      <c r="YF194" s="7"/>
      <c r="YG194" s="7"/>
      <c r="YH194" s="7"/>
      <c r="YI194" s="7"/>
      <c r="YJ194" s="7"/>
      <c r="YK194" s="7"/>
      <c r="YL194" s="7"/>
      <c r="YM194" s="7"/>
      <c r="YN194" s="7"/>
      <c r="YO194" s="7"/>
      <c r="YP194" s="7"/>
      <c r="YQ194" s="7"/>
      <c r="YR194" s="7"/>
      <c r="YS194" s="7"/>
      <c r="YT194" s="7"/>
      <c r="YU194" s="7"/>
      <c r="YV194" s="7"/>
      <c r="YW194" s="7"/>
      <c r="YX194" s="7"/>
      <c r="YY194" s="7"/>
      <c r="YZ194" s="7"/>
      <c r="ZA194" s="7"/>
      <c r="ZB194" s="7"/>
      <c r="ZC194" s="7"/>
      <c r="ZD194" s="7"/>
      <c r="ZE194" s="7"/>
      <c r="ZF194" s="7"/>
      <c r="ZG194" s="7"/>
      <c r="ZH194" s="7"/>
      <c r="ZI194" s="7"/>
      <c r="ZJ194" s="7"/>
      <c r="ZK194" s="7"/>
      <c r="ZL194" s="7"/>
      <c r="ZM194" s="7"/>
      <c r="ZN194" s="7"/>
      <c r="ZO194" s="7"/>
      <c r="ZP194" s="7"/>
      <c r="ZQ194" s="7"/>
      <c r="ZR194" s="7"/>
      <c r="ZS194" s="7"/>
      <c r="ZT194" s="7"/>
      <c r="ZU194" s="7"/>
      <c r="ZV194" s="7"/>
      <c r="ZW194" s="7"/>
      <c r="ZX194" s="7"/>
      <c r="ZY194" s="7"/>
      <c r="ZZ194" s="7"/>
      <c r="AAA194" s="7"/>
      <c r="AAB194" s="7"/>
      <c r="AAC194" s="7"/>
      <c r="AAD194" s="7"/>
      <c r="AAE194" s="7"/>
      <c r="AAF194" s="7"/>
      <c r="AAG194" s="7"/>
      <c r="AAH194" s="7"/>
      <c r="AAI194" s="7"/>
      <c r="AAJ194" s="7"/>
      <c r="AAK194" s="7"/>
      <c r="AAL194" s="7"/>
      <c r="AAM194" s="7"/>
      <c r="AAN194" s="7"/>
      <c r="AAO194" s="7"/>
      <c r="AAP194" s="7"/>
      <c r="AAQ194" s="7"/>
      <c r="AAR194" s="7"/>
      <c r="AAS194" s="7"/>
      <c r="AAT194" s="7"/>
      <c r="AAU194" s="7"/>
      <c r="AAV194" s="7"/>
      <c r="AAW194" s="7"/>
      <c r="AAX194" s="7"/>
      <c r="AAY194" s="7"/>
      <c r="AAZ194" s="7"/>
      <c r="ABA194" s="7"/>
      <c r="ABB194" s="7"/>
      <c r="ABC194" s="7"/>
      <c r="ABD194" s="7"/>
      <c r="ABE194" s="7"/>
      <c r="ABF194" s="7"/>
      <c r="ABG194" s="7"/>
      <c r="ABH194" s="7"/>
      <c r="ABI194" s="7"/>
      <c r="ABJ194" s="7"/>
      <c r="ABK194" s="7"/>
      <c r="ABL194" s="7"/>
      <c r="ABM194" s="7"/>
      <c r="ABN194" s="7"/>
      <c r="ABO194" s="7"/>
      <c r="ABP194" s="7"/>
      <c r="ABQ194" s="7"/>
      <c r="ABR194" s="7"/>
      <c r="ABS194" s="7"/>
      <c r="ABT194" s="7"/>
      <c r="ABU194" s="7"/>
      <c r="ABV194" s="7"/>
      <c r="ABW194" s="7"/>
      <c r="ABX194" s="7"/>
      <c r="ABY194" s="7"/>
      <c r="ABZ194" s="7"/>
      <c r="ACA194" s="7"/>
      <c r="ACB194" s="7"/>
      <c r="ACC194" s="7"/>
      <c r="ACD194" s="7"/>
      <c r="ACE194" s="7"/>
      <c r="ACF194" s="7"/>
      <c r="ACG194" s="7"/>
      <c r="ACH194" s="7"/>
      <c r="ACI194" s="7"/>
      <c r="ACJ194" s="7"/>
      <c r="ACK194" s="7"/>
      <c r="ACL194" s="7"/>
      <c r="ACM194" s="7"/>
      <c r="ACN194" s="7"/>
      <c r="ACO194" s="7"/>
      <c r="ACP194" s="7"/>
      <c r="ACQ194" s="7"/>
      <c r="ACR194" s="7"/>
      <c r="ACS194" s="7"/>
      <c r="ACT194" s="7"/>
      <c r="ACU194" s="7"/>
      <c r="ACV194" s="7"/>
      <c r="ACW194" s="7"/>
      <c r="ACX194" s="7"/>
      <c r="ACY194" s="7"/>
      <c r="ACZ194" s="7"/>
      <c r="ADA194" s="7"/>
      <c r="ADB194" s="7"/>
      <c r="ADC194" s="7"/>
      <c r="ADD194" s="7"/>
      <c r="ADE194" s="7"/>
      <c r="ADF194" s="7"/>
      <c r="ADG194" s="7"/>
      <c r="ADH194" s="7"/>
      <c r="ADI194" s="7"/>
      <c r="ADJ194" s="7"/>
      <c r="ADK194" s="7"/>
      <c r="ADL194" s="7"/>
      <c r="ADM194" s="7"/>
      <c r="ADN194" s="7"/>
      <c r="ADO194" s="7"/>
      <c r="ADP194" s="7"/>
      <c r="ADQ194" s="7"/>
      <c r="ADR194" s="7"/>
      <c r="ADS194" s="7"/>
      <c r="ADT194" s="7"/>
      <c r="ADU194" s="7"/>
      <c r="ADV194" s="7"/>
      <c r="ADW194" s="7"/>
      <c r="ADX194" s="7"/>
      <c r="ADY194" s="7"/>
      <c r="ADZ194" s="7"/>
      <c r="AEA194" s="7"/>
      <c r="AEB194" s="7"/>
      <c r="AEC194" s="7"/>
      <c r="AED194" s="7"/>
      <c r="AEE194" s="7"/>
      <c r="AEF194" s="7"/>
      <c r="AEG194" s="7"/>
      <c r="AEH194" s="7"/>
      <c r="AEI194" s="7"/>
      <c r="AEJ194" s="7"/>
      <c r="AEK194" s="7"/>
      <c r="AEL194" s="7"/>
      <c r="AEM194" s="7"/>
      <c r="AEN194" s="7"/>
      <c r="AEO194" s="7"/>
      <c r="AEP194" s="7"/>
      <c r="AEQ194" s="7"/>
      <c r="AER194" s="7"/>
      <c r="AES194" s="7"/>
      <c r="AET194" s="7"/>
      <c r="AEU194" s="7"/>
      <c r="AEV194" s="7"/>
      <c r="AEW194" s="7"/>
      <c r="AEX194" s="7"/>
      <c r="AEY194" s="7"/>
      <c r="AEZ194" s="7"/>
      <c r="AFA194" s="7"/>
      <c r="AFB194" s="7"/>
      <c r="AFC194" s="7"/>
      <c r="AFD194" s="7"/>
      <c r="AFE194" s="7"/>
      <c r="AFF194" s="7"/>
      <c r="AFG194" s="7"/>
      <c r="AFH194" s="7"/>
      <c r="AFI194" s="7"/>
      <c r="AFJ194" s="7"/>
      <c r="AFK194" s="7"/>
      <c r="AFL194" s="7"/>
      <c r="AFM194" s="7"/>
      <c r="AFN194" s="7"/>
      <c r="AFO194" s="7"/>
      <c r="AFP194" s="7"/>
      <c r="AFQ194" s="7"/>
      <c r="AFR194" s="7"/>
      <c r="AFS194" s="7"/>
      <c r="AFT194" s="7"/>
      <c r="AFU194" s="7"/>
      <c r="AFV194" s="7"/>
      <c r="AFW194" s="7"/>
      <c r="AFX194" s="7"/>
      <c r="AFY194" s="7"/>
      <c r="AFZ194" s="7"/>
      <c r="AGA194" s="7"/>
      <c r="AGB194" s="7"/>
      <c r="AGC194" s="7"/>
      <c r="AGD194" s="7"/>
      <c r="AGE194" s="7"/>
      <c r="AGF194" s="7"/>
      <c r="AGG194" s="7"/>
      <c r="AGH194" s="7"/>
      <c r="AGI194" s="7"/>
      <c r="AGJ194" s="7"/>
      <c r="AGK194" s="7"/>
      <c r="AGL194" s="7"/>
      <c r="AGM194" s="7"/>
      <c r="AGN194" s="7"/>
      <c r="AGO194" s="7"/>
      <c r="AGP194" s="7"/>
      <c r="AGQ194" s="7"/>
      <c r="AGR194" s="7"/>
      <c r="AGS194" s="7"/>
      <c r="AGT194" s="7"/>
      <c r="AGU194" s="7"/>
      <c r="AGV194" s="7"/>
      <c r="AGW194" s="7"/>
      <c r="AGX194" s="7"/>
      <c r="AGY194" s="7"/>
      <c r="AGZ194" s="7"/>
      <c r="AHA194" s="7"/>
      <c r="AHB194" s="7"/>
      <c r="AHC194" s="7"/>
      <c r="AHD194" s="7"/>
      <c r="AHE194" s="7"/>
      <c r="AHF194" s="7"/>
      <c r="AHG194" s="7"/>
      <c r="AHH194" s="7"/>
      <c r="AHI194" s="7"/>
      <c r="AHJ194" s="7"/>
      <c r="AHK194" s="7"/>
      <c r="AHL194" s="7"/>
      <c r="AHM194" s="7"/>
      <c r="AHN194" s="7"/>
      <c r="AHO194" s="7"/>
      <c r="AHP194" s="7"/>
      <c r="AHQ194" s="7"/>
      <c r="AHR194" s="7"/>
      <c r="AHS194" s="7"/>
      <c r="AHT194" s="7"/>
      <c r="AHU194" s="7"/>
      <c r="AHV194" s="7"/>
      <c r="AHW194" s="7"/>
      <c r="AHX194" s="7"/>
      <c r="AHY194" s="7"/>
      <c r="AHZ194" s="7"/>
      <c r="AIA194" s="7"/>
      <c r="AIB194" s="7"/>
      <c r="AIC194" s="7"/>
      <c r="AID194" s="7"/>
      <c r="AIE194" s="7"/>
      <c r="AIF194" s="7"/>
      <c r="AIG194" s="7"/>
      <c r="AIH194" s="7"/>
      <c r="AII194" s="7"/>
      <c r="AIJ194" s="7"/>
      <c r="AIK194" s="7"/>
      <c r="AIL194" s="7"/>
      <c r="AIM194" s="7"/>
      <c r="AIN194" s="7"/>
      <c r="AIO194" s="7"/>
      <c r="AIP194" s="7"/>
      <c r="AIQ194" s="7"/>
      <c r="AIR194" s="7"/>
      <c r="AIS194" s="7"/>
      <c r="AIT194" s="7"/>
      <c r="AIU194" s="7"/>
      <c r="AIV194" s="7"/>
      <c r="AIW194" s="7"/>
      <c r="AIX194" s="7"/>
      <c r="AIY194" s="7"/>
      <c r="AIZ194" s="7"/>
      <c r="AJA194" s="7"/>
      <c r="AJB194" s="7"/>
      <c r="AJC194" s="7"/>
      <c r="AJD194" s="7"/>
      <c r="AJE194" s="7"/>
      <c r="AJF194" s="7"/>
      <c r="AJG194" s="7"/>
      <c r="AJH194" s="7"/>
      <c r="AJI194" s="7"/>
      <c r="AJJ194" s="7"/>
      <c r="AJK194" s="7"/>
      <c r="AJL194" s="7"/>
      <c r="AJM194" s="7"/>
      <c r="AJN194" s="7"/>
      <c r="AJO194" s="7"/>
      <c r="AJP194" s="7"/>
      <c r="AJQ194" s="7"/>
      <c r="AJR194" s="7"/>
      <c r="AJS194" s="7"/>
      <c r="AJT194" s="7"/>
      <c r="AJU194" s="7"/>
      <c r="AJV194" s="7"/>
      <c r="AJW194" s="7"/>
      <c r="AJX194" s="7"/>
      <c r="AJY194" s="7"/>
      <c r="AJZ194" s="7"/>
      <c r="AKA194" s="7"/>
      <c r="AKB194" s="7"/>
      <c r="AKC194" s="7"/>
      <c r="AKD194" s="7"/>
      <c r="AKE194" s="7"/>
      <c r="AKF194" s="7"/>
      <c r="AKG194" s="7"/>
      <c r="AKH194" s="7"/>
      <c r="AKI194" s="7"/>
      <c r="AKJ194" s="7"/>
      <c r="AKK194" s="7"/>
      <c r="AKL194" s="7"/>
      <c r="AKM194" s="7"/>
      <c r="AKN194" s="7"/>
      <c r="AKO194" s="7"/>
      <c r="AKP194" s="7"/>
      <c r="AKQ194" s="7"/>
      <c r="AKR194" s="7"/>
      <c r="AKS194" s="7"/>
      <c r="AKT194" s="7"/>
      <c r="AKU194" s="7"/>
      <c r="AKV194" s="7"/>
      <c r="AKW194" s="7"/>
      <c r="AKX194" s="7"/>
      <c r="AKY194" s="7"/>
      <c r="AKZ194" s="7"/>
      <c r="ALA194" s="7"/>
      <c r="ALB194" s="7"/>
      <c r="ALC194" s="7"/>
      <c r="ALD194" s="7"/>
      <c r="ALE194" s="7"/>
      <c r="ALF194" s="7"/>
      <c r="ALG194" s="7"/>
      <c r="ALH194" s="7"/>
      <c r="ALI194" s="7"/>
      <c r="ALJ194" s="7"/>
      <c r="ALK194" s="7"/>
      <c r="ALL194" s="7"/>
      <c r="ALM194" s="7"/>
      <c r="ALN194" s="7"/>
      <c r="ALO194" s="7"/>
      <c r="ALP194" s="7"/>
      <c r="ALQ194" s="7"/>
      <c r="ALR194" s="7"/>
      <c r="ALS194" s="7"/>
      <c r="ALT194" s="7"/>
      <c r="ALU194" s="7"/>
      <c r="ALV194" s="7"/>
      <c r="ALW194" s="7"/>
      <c r="ALX194" s="7"/>
      <c r="ALY194" s="7"/>
      <c r="ALZ194" s="7"/>
      <c r="AMA194" s="7"/>
      <c r="AMB194" s="7"/>
      <c r="AMC194" s="7"/>
      <c r="AMD194" s="7"/>
    </row>
    <row r="195" spans="1:1018" x14ac:dyDescent="0.25">
      <c r="A195" s="8" t="s">
        <v>123</v>
      </c>
      <c r="B195" s="5" t="s">
        <v>20</v>
      </c>
      <c r="C195" s="4">
        <v>1.179</v>
      </c>
      <c r="D195" s="4">
        <v>1.43</v>
      </c>
      <c r="E195" s="5" t="s">
        <v>177</v>
      </c>
      <c r="F195" s="4">
        <v>2.056</v>
      </c>
      <c r="G195" s="21" t="s">
        <v>10</v>
      </c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/>
      <c r="DT195" s="7"/>
      <c r="DU195" s="7"/>
      <c r="DV195" s="7"/>
      <c r="DW195" s="7"/>
      <c r="DX195" s="7"/>
      <c r="DY195" s="7"/>
      <c r="DZ195" s="7"/>
      <c r="EA195" s="7"/>
      <c r="EB195" s="7"/>
      <c r="EC195" s="7"/>
      <c r="ED195" s="7"/>
      <c r="EE195" s="7"/>
      <c r="EF195" s="7"/>
      <c r="EG195" s="7"/>
      <c r="EH195" s="7"/>
      <c r="EI195" s="7"/>
      <c r="EJ195" s="7"/>
      <c r="EK195" s="7"/>
      <c r="EL195" s="7"/>
      <c r="EM195" s="7"/>
      <c r="EN195" s="7"/>
      <c r="EO195" s="7"/>
      <c r="EP195" s="7"/>
      <c r="EQ195" s="7"/>
      <c r="ER195" s="7"/>
      <c r="ES195" s="7"/>
      <c r="ET195" s="7"/>
      <c r="EU195" s="7"/>
      <c r="EV195" s="7"/>
      <c r="EW195" s="7"/>
      <c r="EX195" s="7"/>
      <c r="EY195" s="7"/>
      <c r="EZ195" s="7"/>
      <c r="FA195" s="7"/>
      <c r="FB195" s="7"/>
      <c r="FC195" s="7"/>
      <c r="FD195" s="7"/>
      <c r="FE195" s="7"/>
      <c r="FF195" s="7"/>
      <c r="FG195" s="7"/>
      <c r="FH195" s="7"/>
      <c r="FI195" s="7"/>
      <c r="FJ195" s="7"/>
      <c r="FK195" s="7"/>
      <c r="FL195" s="7"/>
      <c r="FM195" s="7"/>
      <c r="FN195" s="7"/>
      <c r="FO195" s="7"/>
      <c r="FP195" s="7"/>
      <c r="FQ195" s="7"/>
      <c r="FR195" s="7"/>
      <c r="FS195" s="7"/>
      <c r="FT195" s="7"/>
      <c r="FU195" s="7"/>
      <c r="FV195" s="7"/>
      <c r="FW195" s="7"/>
      <c r="FX195" s="7"/>
      <c r="FY195" s="7"/>
      <c r="FZ195" s="7"/>
      <c r="GA195" s="7"/>
      <c r="GB195" s="7"/>
      <c r="GC195" s="7"/>
      <c r="GD195" s="7"/>
      <c r="GE195" s="7"/>
      <c r="GF195" s="7"/>
      <c r="GG195" s="7"/>
      <c r="GH195" s="7"/>
      <c r="GI195" s="7"/>
      <c r="GJ195" s="7"/>
      <c r="GK195" s="7"/>
      <c r="GL195" s="7"/>
      <c r="GM195" s="7"/>
      <c r="GN195" s="7"/>
      <c r="GO195" s="7"/>
      <c r="GP195" s="7"/>
      <c r="GQ195" s="7"/>
      <c r="GR195" s="7"/>
      <c r="GS195" s="7"/>
      <c r="GT195" s="7"/>
      <c r="GU195" s="7"/>
      <c r="GV195" s="7"/>
      <c r="GW195" s="7"/>
      <c r="GX195" s="7"/>
      <c r="GY195" s="7"/>
      <c r="GZ195" s="7"/>
      <c r="HA195" s="7"/>
      <c r="HB195" s="7"/>
      <c r="HC195" s="7"/>
      <c r="HD195" s="7"/>
      <c r="HE195" s="7"/>
      <c r="HF195" s="7"/>
      <c r="HG195" s="7"/>
      <c r="HH195" s="7"/>
      <c r="HI195" s="7"/>
      <c r="HJ195" s="7"/>
      <c r="HK195" s="7"/>
      <c r="HL195" s="7"/>
      <c r="HM195" s="7"/>
      <c r="HN195" s="7"/>
      <c r="HO195" s="7"/>
      <c r="HP195" s="7"/>
      <c r="HQ195" s="7"/>
      <c r="HR195" s="7"/>
      <c r="HS195" s="7"/>
      <c r="HT195" s="7"/>
      <c r="HU195" s="7"/>
      <c r="HV195" s="7"/>
      <c r="HW195" s="7"/>
      <c r="HX195" s="7"/>
      <c r="HY195" s="7"/>
      <c r="HZ195" s="7"/>
      <c r="IA195" s="7"/>
      <c r="IB195" s="7"/>
      <c r="IC195" s="7"/>
      <c r="ID195" s="7"/>
      <c r="IE195" s="7"/>
      <c r="IF195" s="7"/>
      <c r="IG195" s="7"/>
      <c r="IH195" s="7"/>
      <c r="II195" s="7"/>
      <c r="IJ195" s="7"/>
      <c r="IK195" s="7"/>
      <c r="IL195" s="7"/>
      <c r="IM195" s="7"/>
      <c r="IN195" s="7"/>
      <c r="IO195" s="7"/>
      <c r="IP195" s="7"/>
      <c r="IQ195" s="7"/>
      <c r="IR195" s="7"/>
      <c r="IS195" s="7"/>
      <c r="IT195" s="7"/>
      <c r="IU195" s="7"/>
      <c r="IV195" s="7"/>
      <c r="IW195" s="7"/>
      <c r="IX195" s="7"/>
      <c r="IY195" s="7"/>
      <c r="IZ195" s="7"/>
      <c r="JA195" s="7"/>
      <c r="JB195" s="7"/>
      <c r="JC195" s="7"/>
      <c r="JD195" s="7"/>
      <c r="JE195" s="7"/>
      <c r="JF195" s="7"/>
      <c r="JG195" s="7"/>
      <c r="JH195" s="7"/>
      <c r="JI195" s="7"/>
      <c r="JJ195" s="7"/>
      <c r="JK195" s="7"/>
      <c r="JL195" s="7"/>
      <c r="JM195" s="7"/>
      <c r="JN195" s="7"/>
      <c r="JO195" s="7"/>
      <c r="JP195" s="7"/>
      <c r="JQ195" s="7"/>
      <c r="JR195" s="7"/>
      <c r="JS195" s="7"/>
      <c r="JT195" s="7"/>
      <c r="JU195" s="7"/>
      <c r="JV195" s="7"/>
      <c r="JW195" s="7"/>
      <c r="JX195" s="7"/>
      <c r="JY195" s="7"/>
      <c r="JZ195" s="7"/>
      <c r="KA195" s="7"/>
      <c r="KB195" s="7"/>
      <c r="KC195" s="7"/>
      <c r="KD195" s="7"/>
      <c r="KE195" s="7"/>
      <c r="KF195" s="7"/>
      <c r="KG195" s="7"/>
      <c r="KH195" s="7"/>
      <c r="KI195" s="7"/>
      <c r="KJ195" s="7"/>
      <c r="KK195" s="7"/>
      <c r="KL195" s="7"/>
      <c r="KM195" s="7"/>
      <c r="KN195" s="7"/>
      <c r="KO195" s="7"/>
      <c r="KP195" s="7"/>
      <c r="KQ195" s="7"/>
      <c r="KR195" s="7"/>
      <c r="KS195" s="7"/>
      <c r="KT195" s="7"/>
      <c r="KU195" s="7"/>
      <c r="KV195" s="7"/>
      <c r="KW195" s="7"/>
      <c r="KX195" s="7"/>
      <c r="KY195" s="7"/>
      <c r="KZ195" s="7"/>
      <c r="LA195" s="7"/>
      <c r="LB195" s="7"/>
      <c r="LC195" s="7"/>
      <c r="LD195" s="7"/>
      <c r="LE195" s="7"/>
      <c r="LF195" s="7"/>
      <c r="LG195" s="7"/>
      <c r="LH195" s="7"/>
      <c r="LI195" s="7"/>
      <c r="LJ195" s="7"/>
      <c r="LK195" s="7"/>
      <c r="LL195" s="7"/>
      <c r="LM195" s="7"/>
      <c r="LN195" s="7"/>
      <c r="LO195" s="7"/>
      <c r="LP195" s="7"/>
      <c r="LQ195" s="7"/>
      <c r="LR195" s="7"/>
      <c r="LS195" s="7"/>
      <c r="LT195" s="7"/>
      <c r="LU195" s="7"/>
      <c r="LV195" s="7"/>
      <c r="LW195" s="7"/>
      <c r="LX195" s="7"/>
      <c r="LY195" s="7"/>
      <c r="LZ195" s="7"/>
      <c r="MA195" s="7"/>
      <c r="MB195" s="7"/>
      <c r="MC195" s="7"/>
      <c r="MD195" s="7"/>
      <c r="ME195" s="7"/>
      <c r="MF195" s="7"/>
      <c r="MG195" s="7"/>
      <c r="MH195" s="7"/>
      <c r="MI195" s="7"/>
      <c r="MJ195" s="7"/>
      <c r="MK195" s="7"/>
      <c r="ML195" s="7"/>
      <c r="MM195" s="7"/>
      <c r="MN195" s="7"/>
      <c r="MO195" s="7"/>
      <c r="MP195" s="7"/>
      <c r="MQ195" s="7"/>
      <c r="MR195" s="7"/>
      <c r="MS195" s="7"/>
      <c r="MT195" s="7"/>
      <c r="MU195" s="7"/>
      <c r="MV195" s="7"/>
      <c r="MW195" s="7"/>
      <c r="MX195" s="7"/>
      <c r="MY195" s="7"/>
      <c r="MZ195" s="7"/>
      <c r="NA195" s="7"/>
      <c r="NB195" s="7"/>
      <c r="NC195" s="7"/>
      <c r="ND195" s="7"/>
      <c r="NE195" s="7"/>
      <c r="NF195" s="7"/>
      <c r="NG195" s="7"/>
      <c r="NH195" s="7"/>
      <c r="NI195" s="7"/>
      <c r="NJ195" s="7"/>
      <c r="NK195" s="7"/>
      <c r="NL195" s="7"/>
      <c r="NM195" s="7"/>
      <c r="NN195" s="7"/>
      <c r="NO195" s="7"/>
      <c r="NP195" s="7"/>
      <c r="NQ195" s="7"/>
      <c r="NR195" s="7"/>
      <c r="NS195" s="7"/>
      <c r="NT195" s="7"/>
      <c r="NU195" s="7"/>
      <c r="NV195" s="7"/>
      <c r="NW195" s="7"/>
      <c r="NX195" s="7"/>
      <c r="NY195" s="7"/>
      <c r="NZ195" s="7"/>
      <c r="OA195" s="7"/>
      <c r="OB195" s="7"/>
      <c r="OC195" s="7"/>
      <c r="OD195" s="7"/>
      <c r="OE195" s="7"/>
      <c r="OF195" s="7"/>
      <c r="OG195" s="7"/>
      <c r="OH195" s="7"/>
      <c r="OI195" s="7"/>
      <c r="OJ195" s="7"/>
      <c r="OK195" s="7"/>
      <c r="OL195" s="7"/>
      <c r="OM195" s="7"/>
      <c r="ON195" s="7"/>
      <c r="OO195" s="7"/>
      <c r="OP195" s="7"/>
      <c r="OQ195" s="7"/>
      <c r="OR195" s="7"/>
      <c r="OS195" s="7"/>
      <c r="OT195" s="7"/>
      <c r="OU195" s="7"/>
      <c r="OV195" s="7"/>
      <c r="OW195" s="7"/>
      <c r="OX195" s="7"/>
      <c r="OY195" s="7"/>
      <c r="OZ195" s="7"/>
      <c r="PA195" s="7"/>
      <c r="PB195" s="7"/>
      <c r="PC195" s="7"/>
      <c r="PD195" s="7"/>
      <c r="PE195" s="7"/>
      <c r="PF195" s="7"/>
      <c r="PG195" s="7"/>
      <c r="PH195" s="7"/>
      <c r="PI195" s="7"/>
      <c r="PJ195" s="7"/>
      <c r="PK195" s="7"/>
      <c r="PL195" s="7"/>
      <c r="PM195" s="7"/>
      <c r="PN195" s="7"/>
      <c r="PO195" s="7"/>
      <c r="PP195" s="7"/>
      <c r="PQ195" s="7"/>
      <c r="PR195" s="7"/>
      <c r="PS195" s="7"/>
      <c r="PT195" s="7"/>
      <c r="PU195" s="7"/>
      <c r="PV195" s="7"/>
      <c r="PW195" s="7"/>
      <c r="PX195" s="7"/>
      <c r="PY195" s="7"/>
      <c r="PZ195" s="7"/>
      <c r="QA195" s="7"/>
      <c r="QB195" s="7"/>
      <c r="QC195" s="7"/>
      <c r="QD195" s="7"/>
      <c r="QE195" s="7"/>
      <c r="QF195" s="7"/>
      <c r="QG195" s="7"/>
      <c r="QH195" s="7"/>
      <c r="QI195" s="7"/>
      <c r="QJ195" s="7"/>
      <c r="QK195" s="7"/>
      <c r="QL195" s="7"/>
      <c r="QM195" s="7"/>
      <c r="QN195" s="7"/>
      <c r="QO195" s="7"/>
      <c r="QP195" s="7"/>
      <c r="QQ195" s="7"/>
      <c r="QR195" s="7"/>
      <c r="QS195" s="7"/>
      <c r="QT195" s="7"/>
      <c r="QU195" s="7"/>
      <c r="QV195" s="7"/>
      <c r="QW195" s="7"/>
      <c r="QX195" s="7"/>
      <c r="QY195" s="7"/>
      <c r="QZ195" s="7"/>
      <c r="RA195" s="7"/>
      <c r="RB195" s="7"/>
      <c r="RC195" s="7"/>
      <c r="RD195" s="7"/>
      <c r="RE195" s="7"/>
      <c r="RF195" s="7"/>
      <c r="RG195" s="7"/>
      <c r="RH195" s="7"/>
      <c r="RI195" s="7"/>
      <c r="RJ195" s="7"/>
      <c r="RK195" s="7"/>
      <c r="RL195" s="7"/>
      <c r="RM195" s="7"/>
      <c r="RN195" s="7"/>
      <c r="RO195" s="7"/>
      <c r="RP195" s="7"/>
      <c r="RQ195" s="7"/>
      <c r="RR195" s="7"/>
      <c r="RS195" s="7"/>
      <c r="RT195" s="7"/>
      <c r="RU195" s="7"/>
      <c r="RV195" s="7"/>
      <c r="RW195" s="7"/>
      <c r="RX195" s="7"/>
      <c r="RY195" s="7"/>
      <c r="RZ195" s="7"/>
      <c r="SA195" s="7"/>
      <c r="SB195" s="7"/>
      <c r="SC195" s="7"/>
      <c r="SD195" s="7"/>
      <c r="SE195" s="7"/>
      <c r="SF195" s="7"/>
      <c r="SG195" s="7"/>
      <c r="SH195" s="7"/>
      <c r="SI195" s="7"/>
      <c r="SJ195" s="7"/>
      <c r="SK195" s="7"/>
      <c r="SL195" s="7"/>
      <c r="SM195" s="7"/>
      <c r="SN195" s="7"/>
      <c r="SO195" s="7"/>
      <c r="SP195" s="7"/>
      <c r="SQ195" s="7"/>
      <c r="SR195" s="7"/>
      <c r="SS195" s="7"/>
      <c r="ST195" s="7"/>
      <c r="SU195" s="7"/>
      <c r="SV195" s="7"/>
      <c r="SW195" s="7"/>
      <c r="SX195" s="7"/>
      <c r="SY195" s="7"/>
      <c r="SZ195" s="7"/>
      <c r="TA195" s="7"/>
      <c r="TB195" s="7"/>
      <c r="TC195" s="7"/>
      <c r="TD195" s="7"/>
      <c r="TE195" s="7"/>
      <c r="TF195" s="7"/>
      <c r="TG195" s="7"/>
      <c r="TH195" s="7"/>
      <c r="TI195" s="7"/>
      <c r="TJ195" s="7"/>
      <c r="TK195" s="7"/>
      <c r="TL195" s="7"/>
      <c r="TM195" s="7"/>
      <c r="TN195" s="7"/>
      <c r="TO195" s="7"/>
      <c r="TP195" s="7"/>
      <c r="TQ195" s="7"/>
      <c r="TR195" s="7"/>
      <c r="TS195" s="7"/>
      <c r="TT195" s="7"/>
      <c r="TU195" s="7"/>
      <c r="TV195" s="7"/>
      <c r="TW195" s="7"/>
      <c r="TX195" s="7"/>
      <c r="TY195" s="7"/>
      <c r="TZ195" s="7"/>
      <c r="UA195" s="7"/>
      <c r="UB195" s="7"/>
      <c r="UC195" s="7"/>
      <c r="UD195" s="7"/>
      <c r="UE195" s="7"/>
      <c r="UF195" s="7"/>
      <c r="UG195" s="7"/>
      <c r="UH195" s="7"/>
      <c r="UI195" s="7"/>
      <c r="UJ195" s="7"/>
      <c r="UK195" s="7"/>
      <c r="UL195" s="7"/>
      <c r="UM195" s="7"/>
      <c r="UN195" s="7"/>
      <c r="UO195" s="7"/>
      <c r="UP195" s="7"/>
      <c r="UQ195" s="7"/>
      <c r="UR195" s="7"/>
      <c r="US195" s="7"/>
      <c r="UT195" s="7"/>
      <c r="UU195" s="7"/>
      <c r="UV195" s="7"/>
      <c r="UW195" s="7"/>
      <c r="UX195" s="7"/>
      <c r="UY195" s="7"/>
      <c r="UZ195" s="7"/>
      <c r="VA195" s="7"/>
      <c r="VB195" s="7"/>
      <c r="VC195" s="7"/>
      <c r="VD195" s="7"/>
      <c r="VE195" s="7"/>
      <c r="VF195" s="7"/>
      <c r="VG195" s="7"/>
      <c r="VH195" s="7"/>
      <c r="VI195" s="7"/>
      <c r="VJ195" s="7"/>
      <c r="VK195" s="7"/>
      <c r="VL195" s="7"/>
      <c r="VM195" s="7"/>
      <c r="VN195" s="7"/>
      <c r="VO195" s="7"/>
      <c r="VP195" s="7"/>
      <c r="VQ195" s="7"/>
      <c r="VR195" s="7"/>
      <c r="VS195" s="7"/>
      <c r="VT195" s="7"/>
      <c r="VU195" s="7"/>
      <c r="VV195" s="7"/>
      <c r="VW195" s="7"/>
      <c r="VX195" s="7"/>
      <c r="VY195" s="7"/>
      <c r="VZ195" s="7"/>
      <c r="WA195" s="7"/>
      <c r="WB195" s="7"/>
      <c r="WC195" s="7"/>
      <c r="WD195" s="7"/>
      <c r="WE195" s="7"/>
      <c r="WF195" s="7"/>
      <c r="WG195" s="7"/>
      <c r="WH195" s="7"/>
      <c r="WI195" s="7"/>
      <c r="WJ195" s="7"/>
      <c r="WK195" s="7"/>
      <c r="WL195" s="7"/>
      <c r="WM195" s="7"/>
      <c r="WN195" s="7"/>
      <c r="WO195" s="7"/>
      <c r="WP195" s="7"/>
      <c r="WQ195" s="7"/>
      <c r="WR195" s="7"/>
      <c r="WS195" s="7"/>
      <c r="WT195" s="7"/>
      <c r="WU195" s="7"/>
      <c r="WV195" s="7"/>
      <c r="WW195" s="7"/>
      <c r="WX195" s="7"/>
      <c r="WY195" s="7"/>
      <c r="WZ195" s="7"/>
      <c r="XA195" s="7"/>
      <c r="XB195" s="7"/>
      <c r="XC195" s="7"/>
      <c r="XD195" s="7"/>
      <c r="XE195" s="7"/>
      <c r="XF195" s="7"/>
      <c r="XG195" s="7"/>
      <c r="XH195" s="7"/>
      <c r="XI195" s="7"/>
      <c r="XJ195" s="7"/>
      <c r="XK195" s="7"/>
      <c r="XL195" s="7"/>
      <c r="XM195" s="7"/>
      <c r="XN195" s="7"/>
      <c r="XO195" s="7"/>
      <c r="XP195" s="7"/>
      <c r="XQ195" s="7"/>
      <c r="XR195" s="7"/>
      <c r="XS195" s="7"/>
      <c r="XT195" s="7"/>
      <c r="XU195" s="7"/>
      <c r="XV195" s="7"/>
      <c r="XW195" s="7"/>
      <c r="XX195" s="7"/>
      <c r="XY195" s="7"/>
      <c r="XZ195" s="7"/>
      <c r="YA195" s="7"/>
      <c r="YB195" s="7"/>
      <c r="YC195" s="7"/>
      <c r="YD195" s="7"/>
      <c r="YE195" s="7"/>
      <c r="YF195" s="7"/>
      <c r="YG195" s="7"/>
      <c r="YH195" s="7"/>
      <c r="YI195" s="7"/>
      <c r="YJ195" s="7"/>
      <c r="YK195" s="7"/>
      <c r="YL195" s="7"/>
      <c r="YM195" s="7"/>
      <c r="YN195" s="7"/>
      <c r="YO195" s="7"/>
      <c r="YP195" s="7"/>
      <c r="YQ195" s="7"/>
      <c r="YR195" s="7"/>
      <c r="YS195" s="7"/>
      <c r="YT195" s="7"/>
      <c r="YU195" s="7"/>
      <c r="YV195" s="7"/>
      <c r="YW195" s="7"/>
      <c r="YX195" s="7"/>
      <c r="YY195" s="7"/>
      <c r="YZ195" s="7"/>
      <c r="ZA195" s="7"/>
      <c r="ZB195" s="7"/>
      <c r="ZC195" s="7"/>
      <c r="ZD195" s="7"/>
      <c r="ZE195" s="7"/>
      <c r="ZF195" s="7"/>
      <c r="ZG195" s="7"/>
      <c r="ZH195" s="7"/>
      <c r="ZI195" s="7"/>
      <c r="ZJ195" s="7"/>
      <c r="ZK195" s="7"/>
      <c r="ZL195" s="7"/>
      <c r="ZM195" s="7"/>
      <c r="ZN195" s="7"/>
      <c r="ZO195" s="7"/>
      <c r="ZP195" s="7"/>
      <c r="ZQ195" s="7"/>
      <c r="ZR195" s="7"/>
      <c r="ZS195" s="7"/>
      <c r="ZT195" s="7"/>
      <c r="ZU195" s="7"/>
      <c r="ZV195" s="7"/>
      <c r="ZW195" s="7"/>
      <c r="ZX195" s="7"/>
      <c r="ZY195" s="7"/>
      <c r="ZZ195" s="7"/>
      <c r="AAA195" s="7"/>
      <c r="AAB195" s="7"/>
      <c r="AAC195" s="7"/>
      <c r="AAD195" s="7"/>
      <c r="AAE195" s="7"/>
      <c r="AAF195" s="7"/>
      <c r="AAG195" s="7"/>
      <c r="AAH195" s="7"/>
      <c r="AAI195" s="7"/>
      <c r="AAJ195" s="7"/>
      <c r="AAK195" s="7"/>
      <c r="AAL195" s="7"/>
      <c r="AAM195" s="7"/>
      <c r="AAN195" s="7"/>
      <c r="AAO195" s="7"/>
      <c r="AAP195" s="7"/>
      <c r="AAQ195" s="7"/>
      <c r="AAR195" s="7"/>
      <c r="AAS195" s="7"/>
      <c r="AAT195" s="7"/>
      <c r="AAU195" s="7"/>
      <c r="AAV195" s="7"/>
      <c r="AAW195" s="7"/>
      <c r="AAX195" s="7"/>
      <c r="AAY195" s="7"/>
      <c r="AAZ195" s="7"/>
      <c r="ABA195" s="7"/>
      <c r="ABB195" s="7"/>
      <c r="ABC195" s="7"/>
      <c r="ABD195" s="7"/>
      <c r="ABE195" s="7"/>
      <c r="ABF195" s="7"/>
      <c r="ABG195" s="7"/>
      <c r="ABH195" s="7"/>
      <c r="ABI195" s="7"/>
      <c r="ABJ195" s="7"/>
      <c r="ABK195" s="7"/>
      <c r="ABL195" s="7"/>
      <c r="ABM195" s="7"/>
      <c r="ABN195" s="7"/>
      <c r="ABO195" s="7"/>
      <c r="ABP195" s="7"/>
      <c r="ABQ195" s="7"/>
      <c r="ABR195" s="7"/>
      <c r="ABS195" s="7"/>
      <c r="ABT195" s="7"/>
      <c r="ABU195" s="7"/>
      <c r="ABV195" s="7"/>
      <c r="ABW195" s="7"/>
      <c r="ABX195" s="7"/>
      <c r="ABY195" s="7"/>
      <c r="ABZ195" s="7"/>
      <c r="ACA195" s="7"/>
      <c r="ACB195" s="7"/>
      <c r="ACC195" s="7"/>
      <c r="ACD195" s="7"/>
      <c r="ACE195" s="7"/>
      <c r="ACF195" s="7"/>
      <c r="ACG195" s="7"/>
      <c r="ACH195" s="7"/>
      <c r="ACI195" s="7"/>
      <c r="ACJ195" s="7"/>
      <c r="ACK195" s="7"/>
      <c r="ACL195" s="7"/>
      <c r="ACM195" s="7"/>
      <c r="ACN195" s="7"/>
      <c r="ACO195" s="7"/>
      <c r="ACP195" s="7"/>
      <c r="ACQ195" s="7"/>
      <c r="ACR195" s="7"/>
      <c r="ACS195" s="7"/>
      <c r="ACT195" s="7"/>
      <c r="ACU195" s="7"/>
      <c r="ACV195" s="7"/>
      <c r="ACW195" s="7"/>
      <c r="ACX195" s="7"/>
      <c r="ACY195" s="7"/>
      <c r="ACZ195" s="7"/>
      <c r="ADA195" s="7"/>
      <c r="ADB195" s="7"/>
      <c r="ADC195" s="7"/>
      <c r="ADD195" s="7"/>
      <c r="ADE195" s="7"/>
      <c r="ADF195" s="7"/>
      <c r="ADG195" s="7"/>
      <c r="ADH195" s="7"/>
      <c r="ADI195" s="7"/>
      <c r="ADJ195" s="7"/>
      <c r="ADK195" s="7"/>
      <c r="ADL195" s="7"/>
      <c r="ADM195" s="7"/>
      <c r="ADN195" s="7"/>
      <c r="ADO195" s="7"/>
      <c r="ADP195" s="7"/>
      <c r="ADQ195" s="7"/>
      <c r="ADR195" s="7"/>
      <c r="ADS195" s="7"/>
      <c r="ADT195" s="7"/>
      <c r="ADU195" s="7"/>
      <c r="ADV195" s="7"/>
      <c r="ADW195" s="7"/>
      <c r="ADX195" s="7"/>
      <c r="ADY195" s="7"/>
      <c r="ADZ195" s="7"/>
      <c r="AEA195" s="7"/>
      <c r="AEB195" s="7"/>
      <c r="AEC195" s="7"/>
      <c r="AED195" s="7"/>
      <c r="AEE195" s="7"/>
      <c r="AEF195" s="7"/>
      <c r="AEG195" s="7"/>
      <c r="AEH195" s="7"/>
      <c r="AEI195" s="7"/>
      <c r="AEJ195" s="7"/>
      <c r="AEK195" s="7"/>
      <c r="AEL195" s="7"/>
      <c r="AEM195" s="7"/>
      <c r="AEN195" s="7"/>
      <c r="AEO195" s="7"/>
      <c r="AEP195" s="7"/>
      <c r="AEQ195" s="7"/>
      <c r="AER195" s="7"/>
      <c r="AES195" s="7"/>
      <c r="AET195" s="7"/>
      <c r="AEU195" s="7"/>
      <c r="AEV195" s="7"/>
      <c r="AEW195" s="7"/>
      <c r="AEX195" s="7"/>
      <c r="AEY195" s="7"/>
      <c r="AEZ195" s="7"/>
      <c r="AFA195" s="7"/>
      <c r="AFB195" s="7"/>
      <c r="AFC195" s="7"/>
      <c r="AFD195" s="7"/>
      <c r="AFE195" s="7"/>
      <c r="AFF195" s="7"/>
      <c r="AFG195" s="7"/>
      <c r="AFH195" s="7"/>
      <c r="AFI195" s="7"/>
      <c r="AFJ195" s="7"/>
      <c r="AFK195" s="7"/>
      <c r="AFL195" s="7"/>
      <c r="AFM195" s="7"/>
      <c r="AFN195" s="7"/>
      <c r="AFO195" s="7"/>
      <c r="AFP195" s="7"/>
      <c r="AFQ195" s="7"/>
      <c r="AFR195" s="7"/>
      <c r="AFS195" s="7"/>
      <c r="AFT195" s="7"/>
      <c r="AFU195" s="7"/>
      <c r="AFV195" s="7"/>
      <c r="AFW195" s="7"/>
      <c r="AFX195" s="7"/>
      <c r="AFY195" s="7"/>
      <c r="AFZ195" s="7"/>
      <c r="AGA195" s="7"/>
      <c r="AGB195" s="7"/>
      <c r="AGC195" s="7"/>
      <c r="AGD195" s="7"/>
      <c r="AGE195" s="7"/>
      <c r="AGF195" s="7"/>
      <c r="AGG195" s="7"/>
      <c r="AGH195" s="7"/>
      <c r="AGI195" s="7"/>
      <c r="AGJ195" s="7"/>
      <c r="AGK195" s="7"/>
      <c r="AGL195" s="7"/>
      <c r="AGM195" s="7"/>
      <c r="AGN195" s="7"/>
      <c r="AGO195" s="7"/>
      <c r="AGP195" s="7"/>
      <c r="AGQ195" s="7"/>
      <c r="AGR195" s="7"/>
      <c r="AGS195" s="7"/>
      <c r="AGT195" s="7"/>
      <c r="AGU195" s="7"/>
      <c r="AGV195" s="7"/>
      <c r="AGW195" s="7"/>
      <c r="AGX195" s="7"/>
      <c r="AGY195" s="7"/>
      <c r="AGZ195" s="7"/>
      <c r="AHA195" s="7"/>
      <c r="AHB195" s="7"/>
      <c r="AHC195" s="7"/>
      <c r="AHD195" s="7"/>
      <c r="AHE195" s="7"/>
      <c r="AHF195" s="7"/>
      <c r="AHG195" s="7"/>
      <c r="AHH195" s="7"/>
      <c r="AHI195" s="7"/>
      <c r="AHJ195" s="7"/>
      <c r="AHK195" s="7"/>
      <c r="AHL195" s="7"/>
      <c r="AHM195" s="7"/>
      <c r="AHN195" s="7"/>
      <c r="AHO195" s="7"/>
      <c r="AHP195" s="7"/>
      <c r="AHQ195" s="7"/>
      <c r="AHR195" s="7"/>
      <c r="AHS195" s="7"/>
      <c r="AHT195" s="7"/>
      <c r="AHU195" s="7"/>
      <c r="AHV195" s="7"/>
      <c r="AHW195" s="7"/>
      <c r="AHX195" s="7"/>
      <c r="AHY195" s="7"/>
      <c r="AHZ195" s="7"/>
      <c r="AIA195" s="7"/>
      <c r="AIB195" s="7"/>
      <c r="AIC195" s="7"/>
      <c r="AID195" s="7"/>
      <c r="AIE195" s="7"/>
      <c r="AIF195" s="7"/>
      <c r="AIG195" s="7"/>
      <c r="AIH195" s="7"/>
      <c r="AII195" s="7"/>
      <c r="AIJ195" s="7"/>
      <c r="AIK195" s="7"/>
      <c r="AIL195" s="7"/>
      <c r="AIM195" s="7"/>
      <c r="AIN195" s="7"/>
      <c r="AIO195" s="7"/>
      <c r="AIP195" s="7"/>
      <c r="AIQ195" s="7"/>
      <c r="AIR195" s="7"/>
      <c r="AIS195" s="7"/>
      <c r="AIT195" s="7"/>
      <c r="AIU195" s="7"/>
      <c r="AIV195" s="7"/>
      <c r="AIW195" s="7"/>
      <c r="AIX195" s="7"/>
      <c r="AIY195" s="7"/>
      <c r="AIZ195" s="7"/>
      <c r="AJA195" s="7"/>
      <c r="AJB195" s="7"/>
      <c r="AJC195" s="7"/>
      <c r="AJD195" s="7"/>
      <c r="AJE195" s="7"/>
      <c r="AJF195" s="7"/>
      <c r="AJG195" s="7"/>
      <c r="AJH195" s="7"/>
      <c r="AJI195" s="7"/>
      <c r="AJJ195" s="7"/>
      <c r="AJK195" s="7"/>
      <c r="AJL195" s="7"/>
      <c r="AJM195" s="7"/>
      <c r="AJN195" s="7"/>
      <c r="AJO195" s="7"/>
      <c r="AJP195" s="7"/>
      <c r="AJQ195" s="7"/>
      <c r="AJR195" s="7"/>
      <c r="AJS195" s="7"/>
      <c r="AJT195" s="7"/>
      <c r="AJU195" s="7"/>
      <c r="AJV195" s="7"/>
      <c r="AJW195" s="7"/>
      <c r="AJX195" s="7"/>
      <c r="AJY195" s="7"/>
      <c r="AJZ195" s="7"/>
      <c r="AKA195" s="7"/>
      <c r="AKB195" s="7"/>
      <c r="AKC195" s="7"/>
      <c r="AKD195" s="7"/>
      <c r="AKE195" s="7"/>
      <c r="AKF195" s="7"/>
      <c r="AKG195" s="7"/>
      <c r="AKH195" s="7"/>
      <c r="AKI195" s="7"/>
      <c r="AKJ195" s="7"/>
      <c r="AKK195" s="7"/>
      <c r="AKL195" s="7"/>
      <c r="AKM195" s="7"/>
      <c r="AKN195" s="7"/>
      <c r="AKO195" s="7"/>
      <c r="AKP195" s="7"/>
      <c r="AKQ195" s="7"/>
      <c r="AKR195" s="7"/>
      <c r="AKS195" s="7"/>
      <c r="AKT195" s="7"/>
      <c r="AKU195" s="7"/>
      <c r="AKV195" s="7"/>
      <c r="AKW195" s="7"/>
      <c r="AKX195" s="7"/>
      <c r="AKY195" s="7"/>
      <c r="AKZ195" s="7"/>
      <c r="ALA195" s="7"/>
      <c r="ALB195" s="7"/>
      <c r="ALC195" s="7"/>
      <c r="ALD195" s="7"/>
      <c r="ALE195" s="7"/>
      <c r="ALF195" s="7"/>
      <c r="ALG195" s="7"/>
      <c r="ALH195" s="7"/>
      <c r="ALI195" s="7"/>
      <c r="ALJ195" s="7"/>
      <c r="ALK195" s="7"/>
      <c r="ALL195" s="7"/>
      <c r="ALM195" s="7"/>
      <c r="ALN195" s="7"/>
      <c r="ALO195" s="7"/>
      <c r="ALP195" s="7"/>
      <c r="ALQ195" s="7"/>
      <c r="ALR195" s="7"/>
      <c r="ALS195" s="7"/>
      <c r="ALT195" s="7"/>
      <c r="ALU195" s="7"/>
      <c r="ALV195" s="7"/>
      <c r="ALW195" s="7"/>
      <c r="ALX195" s="7"/>
      <c r="ALY195" s="7"/>
      <c r="ALZ195" s="7"/>
      <c r="AMA195" s="7"/>
      <c r="AMB195" s="7"/>
      <c r="AMC195" s="7"/>
      <c r="AMD195" s="7"/>
    </row>
    <row r="196" spans="1:1018" x14ac:dyDescent="0.25">
      <c r="A196" s="8" t="s">
        <v>123</v>
      </c>
      <c r="B196" s="5" t="s">
        <v>20</v>
      </c>
      <c r="C196" s="4">
        <v>1.296</v>
      </c>
      <c r="D196" s="4">
        <v>1.54</v>
      </c>
      <c r="E196" s="5" t="s">
        <v>178</v>
      </c>
      <c r="F196" s="4">
        <v>2.1989999999999998</v>
      </c>
      <c r="G196" s="21" t="s">
        <v>10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  <c r="EG196" s="7"/>
      <c r="EH196" s="7"/>
      <c r="EI196" s="7"/>
      <c r="EJ196" s="7"/>
      <c r="EK196" s="7"/>
      <c r="EL196" s="7"/>
      <c r="EM196" s="7"/>
      <c r="EN196" s="7"/>
      <c r="EO196" s="7"/>
      <c r="EP196" s="7"/>
      <c r="EQ196" s="7"/>
      <c r="ER196" s="7"/>
      <c r="ES196" s="7"/>
      <c r="ET196" s="7"/>
      <c r="EU196" s="7"/>
      <c r="EV196" s="7"/>
      <c r="EW196" s="7"/>
      <c r="EX196" s="7"/>
      <c r="EY196" s="7"/>
      <c r="EZ196" s="7"/>
      <c r="FA196" s="7"/>
      <c r="FB196" s="7"/>
      <c r="FC196" s="7"/>
      <c r="FD196" s="7"/>
      <c r="FE196" s="7"/>
      <c r="FF196" s="7"/>
      <c r="FG196" s="7"/>
      <c r="FH196" s="7"/>
      <c r="FI196" s="7"/>
      <c r="FJ196" s="7"/>
      <c r="FK196" s="7"/>
      <c r="FL196" s="7"/>
      <c r="FM196" s="7"/>
      <c r="FN196" s="7"/>
      <c r="FO196" s="7"/>
      <c r="FP196" s="7"/>
      <c r="FQ196" s="7"/>
      <c r="FR196" s="7"/>
      <c r="FS196" s="7"/>
      <c r="FT196" s="7"/>
      <c r="FU196" s="7"/>
      <c r="FV196" s="7"/>
      <c r="FW196" s="7"/>
      <c r="FX196" s="7"/>
      <c r="FY196" s="7"/>
      <c r="FZ196" s="7"/>
      <c r="GA196" s="7"/>
      <c r="GB196" s="7"/>
      <c r="GC196" s="7"/>
      <c r="GD196" s="7"/>
      <c r="GE196" s="7"/>
      <c r="GF196" s="7"/>
      <c r="GG196" s="7"/>
      <c r="GH196" s="7"/>
      <c r="GI196" s="7"/>
      <c r="GJ196" s="7"/>
      <c r="GK196" s="7"/>
      <c r="GL196" s="7"/>
      <c r="GM196" s="7"/>
      <c r="GN196" s="7"/>
      <c r="GO196" s="7"/>
      <c r="GP196" s="7"/>
      <c r="GQ196" s="7"/>
      <c r="GR196" s="7"/>
      <c r="GS196" s="7"/>
      <c r="GT196" s="7"/>
      <c r="GU196" s="7"/>
      <c r="GV196" s="7"/>
      <c r="GW196" s="7"/>
      <c r="GX196" s="7"/>
      <c r="GY196" s="7"/>
      <c r="GZ196" s="7"/>
      <c r="HA196" s="7"/>
      <c r="HB196" s="7"/>
      <c r="HC196" s="7"/>
      <c r="HD196" s="7"/>
      <c r="HE196" s="7"/>
      <c r="HF196" s="7"/>
      <c r="HG196" s="7"/>
      <c r="HH196" s="7"/>
      <c r="HI196" s="7"/>
      <c r="HJ196" s="7"/>
      <c r="HK196" s="7"/>
      <c r="HL196" s="7"/>
      <c r="HM196" s="7"/>
      <c r="HN196" s="7"/>
      <c r="HO196" s="7"/>
      <c r="HP196" s="7"/>
      <c r="HQ196" s="7"/>
      <c r="HR196" s="7"/>
      <c r="HS196" s="7"/>
      <c r="HT196" s="7"/>
      <c r="HU196" s="7"/>
      <c r="HV196" s="7"/>
      <c r="HW196" s="7"/>
      <c r="HX196" s="7"/>
      <c r="HY196" s="7"/>
      <c r="HZ196" s="7"/>
      <c r="IA196" s="7"/>
      <c r="IB196" s="7"/>
      <c r="IC196" s="7"/>
      <c r="ID196" s="7"/>
      <c r="IE196" s="7"/>
      <c r="IF196" s="7"/>
      <c r="IG196" s="7"/>
      <c r="IH196" s="7"/>
      <c r="II196" s="7"/>
      <c r="IJ196" s="7"/>
      <c r="IK196" s="7"/>
      <c r="IL196" s="7"/>
      <c r="IM196" s="7"/>
      <c r="IN196" s="7"/>
      <c r="IO196" s="7"/>
      <c r="IP196" s="7"/>
      <c r="IQ196" s="7"/>
      <c r="IR196" s="7"/>
      <c r="IS196" s="7"/>
      <c r="IT196" s="7"/>
      <c r="IU196" s="7"/>
      <c r="IV196" s="7"/>
      <c r="IW196" s="7"/>
      <c r="IX196" s="7"/>
      <c r="IY196" s="7"/>
      <c r="IZ196" s="7"/>
      <c r="JA196" s="7"/>
      <c r="JB196" s="7"/>
      <c r="JC196" s="7"/>
      <c r="JD196" s="7"/>
      <c r="JE196" s="7"/>
      <c r="JF196" s="7"/>
      <c r="JG196" s="7"/>
      <c r="JH196" s="7"/>
      <c r="JI196" s="7"/>
      <c r="JJ196" s="7"/>
      <c r="JK196" s="7"/>
      <c r="JL196" s="7"/>
      <c r="JM196" s="7"/>
      <c r="JN196" s="7"/>
      <c r="JO196" s="7"/>
      <c r="JP196" s="7"/>
      <c r="JQ196" s="7"/>
      <c r="JR196" s="7"/>
      <c r="JS196" s="7"/>
      <c r="JT196" s="7"/>
      <c r="JU196" s="7"/>
      <c r="JV196" s="7"/>
      <c r="JW196" s="7"/>
      <c r="JX196" s="7"/>
      <c r="JY196" s="7"/>
      <c r="JZ196" s="7"/>
      <c r="KA196" s="7"/>
      <c r="KB196" s="7"/>
      <c r="KC196" s="7"/>
      <c r="KD196" s="7"/>
      <c r="KE196" s="7"/>
      <c r="KF196" s="7"/>
      <c r="KG196" s="7"/>
      <c r="KH196" s="7"/>
      <c r="KI196" s="7"/>
      <c r="KJ196" s="7"/>
      <c r="KK196" s="7"/>
      <c r="KL196" s="7"/>
      <c r="KM196" s="7"/>
      <c r="KN196" s="7"/>
      <c r="KO196" s="7"/>
      <c r="KP196" s="7"/>
      <c r="KQ196" s="7"/>
      <c r="KR196" s="7"/>
      <c r="KS196" s="7"/>
      <c r="KT196" s="7"/>
      <c r="KU196" s="7"/>
      <c r="KV196" s="7"/>
      <c r="KW196" s="7"/>
      <c r="KX196" s="7"/>
      <c r="KY196" s="7"/>
      <c r="KZ196" s="7"/>
      <c r="LA196" s="7"/>
      <c r="LB196" s="7"/>
      <c r="LC196" s="7"/>
      <c r="LD196" s="7"/>
      <c r="LE196" s="7"/>
      <c r="LF196" s="7"/>
      <c r="LG196" s="7"/>
      <c r="LH196" s="7"/>
      <c r="LI196" s="7"/>
      <c r="LJ196" s="7"/>
      <c r="LK196" s="7"/>
      <c r="LL196" s="7"/>
      <c r="LM196" s="7"/>
      <c r="LN196" s="7"/>
      <c r="LO196" s="7"/>
      <c r="LP196" s="7"/>
      <c r="LQ196" s="7"/>
      <c r="LR196" s="7"/>
      <c r="LS196" s="7"/>
      <c r="LT196" s="7"/>
      <c r="LU196" s="7"/>
      <c r="LV196" s="7"/>
      <c r="LW196" s="7"/>
      <c r="LX196" s="7"/>
      <c r="LY196" s="7"/>
      <c r="LZ196" s="7"/>
      <c r="MA196" s="7"/>
      <c r="MB196" s="7"/>
      <c r="MC196" s="7"/>
      <c r="MD196" s="7"/>
      <c r="ME196" s="7"/>
      <c r="MF196" s="7"/>
      <c r="MG196" s="7"/>
      <c r="MH196" s="7"/>
      <c r="MI196" s="7"/>
      <c r="MJ196" s="7"/>
      <c r="MK196" s="7"/>
      <c r="ML196" s="7"/>
      <c r="MM196" s="7"/>
      <c r="MN196" s="7"/>
      <c r="MO196" s="7"/>
      <c r="MP196" s="7"/>
      <c r="MQ196" s="7"/>
      <c r="MR196" s="7"/>
      <c r="MS196" s="7"/>
      <c r="MT196" s="7"/>
      <c r="MU196" s="7"/>
      <c r="MV196" s="7"/>
      <c r="MW196" s="7"/>
      <c r="MX196" s="7"/>
      <c r="MY196" s="7"/>
      <c r="MZ196" s="7"/>
      <c r="NA196" s="7"/>
      <c r="NB196" s="7"/>
      <c r="NC196" s="7"/>
      <c r="ND196" s="7"/>
      <c r="NE196" s="7"/>
      <c r="NF196" s="7"/>
      <c r="NG196" s="7"/>
      <c r="NH196" s="7"/>
      <c r="NI196" s="7"/>
      <c r="NJ196" s="7"/>
      <c r="NK196" s="7"/>
      <c r="NL196" s="7"/>
      <c r="NM196" s="7"/>
      <c r="NN196" s="7"/>
      <c r="NO196" s="7"/>
      <c r="NP196" s="7"/>
      <c r="NQ196" s="7"/>
      <c r="NR196" s="7"/>
      <c r="NS196" s="7"/>
      <c r="NT196" s="7"/>
      <c r="NU196" s="7"/>
      <c r="NV196" s="7"/>
      <c r="NW196" s="7"/>
      <c r="NX196" s="7"/>
      <c r="NY196" s="7"/>
      <c r="NZ196" s="7"/>
      <c r="OA196" s="7"/>
      <c r="OB196" s="7"/>
      <c r="OC196" s="7"/>
      <c r="OD196" s="7"/>
      <c r="OE196" s="7"/>
      <c r="OF196" s="7"/>
      <c r="OG196" s="7"/>
      <c r="OH196" s="7"/>
      <c r="OI196" s="7"/>
      <c r="OJ196" s="7"/>
      <c r="OK196" s="7"/>
      <c r="OL196" s="7"/>
      <c r="OM196" s="7"/>
      <c r="ON196" s="7"/>
      <c r="OO196" s="7"/>
      <c r="OP196" s="7"/>
      <c r="OQ196" s="7"/>
      <c r="OR196" s="7"/>
      <c r="OS196" s="7"/>
      <c r="OT196" s="7"/>
      <c r="OU196" s="7"/>
      <c r="OV196" s="7"/>
      <c r="OW196" s="7"/>
      <c r="OX196" s="7"/>
      <c r="OY196" s="7"/>
      <c r="OZ196" s="7"/>
      <c r="PA196" s="7"/>
      <c r="PB196" s="7"/>
      <c r="PC196" s="7"/>
      <c r="PD196" s="7"/>
      <c r="PE196" s="7"/>
      <c r="PF196" s="7"/>
      <c r="PG196" s="7"/>
      <c r="PH196" s="7"/>
      <c r="PI196" s="7"/>
      <c r="PJ196" s="7"/>
      <c r="PK196" s="7"/>
      <c r="PL196" s="7"/>
      <c r="PM196" s="7"/>
      <c r="PN196" s="7"/>
      <c r="PO196" s="7"/>
      <c r="PP196" s="7"/>
      <c r="PQ196" s="7"/>
      <c r="PR196" s="7"/>
      <c r="PS196" s="7"/>
      <c r="PT196" s="7"/>
      <c r="PU196" s="7"/>
      <c r="PV196" s="7"/>
      <c r="PW196" s="7"/>
      <c r="PX196" s="7"/>
      <c r="PY196" s="7"/>
      <c r="PZ196" s="7"/>
      <c r="QA196" s="7"/>
      <c r="QB196" s="7"/>
      <c r="QC196" s="7"/>
      <c r="QD196" s="7"/>
      <c r="QE196" s="7"/>
      <c r="QF196" s="7"/>
      <c r="QG196" s="7"/>
      <c r="QH196" s="7"/>
      <c r="QI196" s="7"/>
      <c r="QJ196" s="7"/>
      <c r="QK196" s="7"/>
      <c r="QL196" s="7"/>
      <c r="QM196" s="7"/>
      <c r="QN196" s="7"/>
      <c r="QO196" s="7"/>
      <c r="QP196" s="7"/>
      <c r="QQ196" s="7"/>
      <c r="QR196" s="7"/>
      <c r="QS196" s="7"/>
      <c r="QT196" s="7"/>
      <c r="QU196" s="7"/>
      <c r="QV196" s="7"/>
      <c r="QW196" s="7"/>
      <c r="QX196" s="7"/>
      <c r="QY196" s="7"/>
      <c r="QZ196" s="7"/>
      <c r="RA196" s="7"/>
      <c r="RB196" s="7"/>
      <c r="RC196" s="7"/>
      <c r="RD196" s="7"/>
      <c r="RE196" s="7"/>
      <c r="RF196" s="7"/>
      <c r="RG196" s="7"/>
      <c r="RH196" s="7"/>
      <c r="RI196" s="7"/>
      <c r="RJ196" s="7"/>
      <c r="RK196" s="7"/>
      <c r="RL196" s="7"/>
      <c r="RM196" s="7"/>
      <c r="RN196" s="7"/>
      <c r="RO196" s="7"/>
      <c r="RP196" s="7"/>
      <c r="RQ196" s="7"/>
      <c r="RR196" s="7"/>
      <c r="RS196" s="7"/>
      <c r="RT196" s="7"/>
      <c r="RU196" s="7"/>
      <c r="RV196" s="7"/>
      <c r="RW196" s="7"/>
      <c r="RX196" s="7"/>
      <c r="RY196" s="7"/>
      <c r="RZ196" s="7"/>
      <c r="SA196" s="7"/>
      <c r="SB196" s="7"/>
      <c r="SC196" s="7"/>
      <c r="SD196" s="7"/>
      <c r="SE196" s="7"/>
      <c r="SF196" s="7"/>
      <c r="SG196" s="7"/>
      <c r="SH196" s="7"/>
      <c r="SI196" s="7"/>
      <c r="SJ196" s="7"/>
      <c r="SK196" s="7"/>
      <c r="SL196" s="7"/>
      <c r="SM196" s="7"/>
      <c r="SN196" s="7"/>
      <c r="SO196" s="7"/>
      <c r="SP196" s="7"/>
      <c r="SQ196" s="7"/>
      <c r="SR196" s="7"/>
      <c r="SS196" s="7"/>
      <c r="ST196" s="7"/>
      <c r="SU196" s="7"/>
      <c r="SV196" s="7"/>
      <c r="SW196" s="7"/>
      <c r="SX196" s="7"/>
      <c r="SY196" s="7"/>
      <c r="SZ196" s="7"/>
      <c r="TA196" s="7"/>
      <c r="TB196" s="7"/>
      <c r="TC196" s="7"/>
      <c r="TD196" s="7"/>
      <c r="TE196" s="7"/>
      <c r="TF196" s="7"/>
      <c r="TG196" s="7"/>
      <c r="TH196" s="7"/>
      <c r="TI196" s="7"/>
      <c r="TJ196" s="7"/>
      <c r="TK196" s="7"/>
      <c r="TL196" s="7"/>
      <c r="TM196" s="7"/>
      <c r="TN196" s="7"/>
      <c r="TO196" s="7"/>
      <c r="TP196" s="7"/>
      <c r="TQ196" s="7"/>
      <c r="TR196" s="7"/>
      <c r="TS196" s="7"/>
      <c r="TT196" s="7"/>
      <c r="TU196" s="7"/>
      <c r="TV196" s="7"/>
      <c r="TW196" s="7"/>
      <c r="TX196" s="7"/>
      <c r="TY196" s="7"/>
      <c r="TZ196" s="7"/>
      <c r="UA196" s="7"/>
      <c r="UB196" s="7"/>
      <c r="UC196" s="7"/>
      <c r="UD196" s="7"/>
      <c r="UE196" s="7"/>
      <c r="UF196" s="7"/>
      <c r="UG196" s="7"/>
      <c r="UH196" s="7"/>
      <c r="UI196" s="7"/>
      <c r="UJ196" s="7"/>
      <c r="UK196" s="7"/>
      <c r="UL196" s="7"/>
      <c r="UM196" s="7"/>
      <c r="UN196" s="7"/>
      <c r="UO196" s="7"/>
      <c r="UP196" s="7"/>
      <c r="UQ196" s="7"/>
      <c r="UR196" s="7"/>
      <c r="US196" s="7"/>
      <c r="UT196" s="7"/>
      <c r="UU196" s="7"/>
      <c r="UV196" s="7"/>
      <c r="UW196" s="7"/>
      <c r="UX196" s="7"/>
      <c r="UY196" s="7"/>
      <c r="UZ196" s="7"/>
      <c r="VA196" s="7"/>
      <c r="VB196" s="7"/>
      <c r="VC196" s="7"/>
      <c r="VD196" s="7"/>
      <c r="VE196" s="7"/>
      <c r="VF196" s="7"/>
      <c r="VG196" s="7"/>
      <c r="VH196" s="7"/>
      <c r="VI196" s="7"/>
      <c r="VJ196" s="7"/>
      <c r="VK196" s="7"/>
      <c r="VL196" s="7"/>
      <c r="VM196" s="7"/>
      <c r="VN196" s="7"/>
      <c r="VO196" s="7"/>
      <c r="VP196" s="7"/>
      <c r="VQ196" s="7"/>
      <c r="VR196" s="7"/>
      <c r="VS196" s="7"/>
      <c r="VT196" s="7"/>
      <c r="VU196" s="7"/>
      <c r="VV196" s="7"/>
      <c r="VW196" s="7"/>
      <c r="VX196" s="7"/>
      <c r="VY196" s="7"/>
      <c r="VZ196" s="7"/>
      <c r="WA196" s="7"/>
      <c r="WB196" s="7"/>
      <c r="WC196" s="7"/>
      <c r="WD196" s="7"/>
      <c r="WE196" s="7"/>
      <c r="WF196" s="7"/>
      <c r="WG196" s="7"/>
      <c r="WH196" s="7"/>
      <c r="WI196" s="7"/>
      <c r="WJ196" s="7"/>
      <c r="WK196" s="7"/>
      <c r="WL196" s="7"/>
      <c r="WM196" s="7"/>
      <c r="WN196" s="7"/>
      <c r="WO196" s="7"/>
      <c r="WP196" s="7"/>
      <c r="WQ196" s="7"/>
      <c r="WR196" s="7"/>
      <c r="WS196" s="7"/>
      <c r="WT196" s="7"/>
      <c r="WU196" s="7"/>
      <c r="WV196" s="7"/>
      <c r="WW196" s="7"/>
      <c r="WX196" s="7"/>
      <c r="WY196" s="7"/>
      <c r="WZ196" s="7"/>
      <c r="XA196" s="7"/>
      <c r="XB196" s="7"/>
      <c r="XC196" s="7"/>
      <c r="XD196" s="7"/>
      <c r="XE196" s="7"/>
      <c r="XF196" s="7"/>
      <c r="XG196" s="7"/>
      <c r="XH196" s="7"/>
      <c r="XI196" s="7"/>
      <c r="XJ196" s="7"/>
      <c r="XK196" s="7"/>
      <c r="XL196" s="7"/>
      <c r="XM196" s="7"/>
      <c r="XN196" s="7"/>
      <c r="XO196" s="7"/>
      <c r="XP196" s="7"/>
      <c r="XQ196" s="7"/>
      <c r="XR196" s="7"/>
      <c r="XS196" s="7"/>
      <c r="XT196" s="7"/>
      <c r="XU196" s="7"/>
      <c r="XV196" s="7"/>
      <c r="XW196" s="7"/>
      <c r="XX196" s="7"/>
      <c r="XY196" s="7"/>
      <c r="XZ196" s="7"/>
      <c r="YA196" s="7"/>
      <c r="YB196" s="7"/>
      <c r="YC196" s="7"/>
      <c r="YD196" s="7"/>
      <c r="YE196" s="7"/>
      <c r="YF196" s="7"/>
      <c r="YG196" s="7"/>
      <c r="YH196" s="7"/>
      <c r="YI196" s="7"/>
      <c r="YJ196" s="7"/>
      <c r="YK196" s="7"/>
      <c r="YL196" s="7"/>
      <c r="YM196" s="7"/>
      <c r="YN196" s="7"/>
      <c r="YO196" s="7"/>
      <c r="YP196" s="7"/>
      <c r="YQ196" s="7"/>
      <c r="YR196" s="7"/>
      <c r="YS196" s="7"/>
      <c r="YT196" s="7"/>
      <c r="YU196" s="7"/>
      <c r="YV196" s="7"/>
      <c r="YW196" s="7"/>
      <c r="YX196" s="7"/>
      <c r="YY196" s="7"/>
      <c r="YZ196" s="7"/>
      <c r="ZA196" s="7"/>
      <c r="ZB196" s="7"/>
      <c r="ZC196" s="7"/>
      <c r="ZD196" s="7"/>
      <c r="ZE196" s="7"/>
      <c r="ZF196" s="7"/>
      <c r="ZG196" s="7"/>
      <c r="ZH196" s="7"/>
      <c r="ZI196" s="7"/>
      <c r="ZJ196" s="7"/>
      <c r="ZK196" s="7"/>
      <c r="ZL196" s="7"/>
      <c r="ZM196" s="7"/>
      <c r="ZN196" s="7"/>
      <c r="ZO196" s="7"/>
      <c r="ZP196" s="7"/>
      <c r="ZQ196" s="7"/>
      <c r="ZR196" s="7"/>
      <c r="ZS196" s="7"/>
      <c r="ZT196" s="7"/>
      <c r="ZU196" s="7"/>
      <c r="ZV196" s="7"/>
      <c r="ZW196" s="7"/>
      <c r="ZX196" s="7"/>
      <c r="ZY196" s="7"/>
      <c r="ZZ196" s="7"/>
      <c r="AAA196" s="7"/>
      <c r="AAB196" s="7"/>
      <c r="AAC196" s="7"/>
      <c r="AAD196" s="7"/>
      <c r="AAE196" s="7"/>
      <c r="AAF196" s="7"/>
      <c r="AAG196" s="7"/>
      <c r="AAH196" s="7"/>
      <c r="AAI196" s="7"/>
      <c r="AAJ196" s="7"/>
      <c r="AAK196" s="7"/>
      <c r="AAL196" s="7"/>
      <c r="AAM196" s="7"/>
      <c r="AAN196" s="7"/>
      <c r="AAO196" s="7"/>
      <c r="AAP196" s="7"/>
      <c r="AAQ196" s="7"/>
      <c r="AAR196" s="7"/>
      <c r="AAS196" s="7"/>
      <c r="AAT196" s="7"/>
      <c r="AAU196" s="7"/>
      <c r="AAV196" s="7"/>
      <c r="AAW196" s="7"/>
      <c r="AAX196" s="7"/>
      <c r="AAY196" s="7"/>
      <c r="AAZ196" s="7"/>
      <c r="ABA196" s="7"/>
      <c r="ABB196" s="7"/>
      <c r="ABC196" s="7"/>
      <c r="ABD196" s="7"/>
      <c r="ABE196" s="7"/>
      <c r="ABF196" s="7"/>
      <c r="ABG196" s="7"/>
      <c r="ABH196" s="7"/>
      <c r="ABI196" s="7"/>
      <c r="ABJ196" s="7"/>
      <c r="ABK196" s="7"/>
      <c r="ABL196" s="7"/>
      <c r="ABM196" s="7"/>
      <c r="ABN196" s="7"/>
      <c r="ABO196" s="7"/>
      <c r="ABP196" s="7"/>
      <c r="ABQ196" s="7"/>
      <c r="ABR196" s="7"/>
      <c r="ABS196" s="7"/>
      <c r="ABT196" s="7"/>
      <c r="ABU196" s="7"/>
      <c r="ABV196" s="7"/>
      <c r="ABW196" s="7"/>
      <c r="ABX196" s="7"/>
      <c r="ABY196" s="7"/>
      <c r="ABZ196" s="7"/>
      <c r="ACA196" s="7"/>
      <c r="ACB196" s="7"/>
      <c r="ACC196" s="7"/>
      <c r="ACD196" s="7"/>
      <c r="ACE196" s="7"/>
      <c r="ACF196" s="7"/>
      <c r="ACG196" s="7"/>
      <c r="ACH196" s="7"/>
      <c r="ACI196" s="7"/>
      <c r="ACJ196" s="7"/>
      <c r="ACK196" s="7"/>
      <c r="ACL196" s="7"/>
      <c r="ACM196" s="7"/>
      <c r="ACN196" s="7"/>
      <c r="ACO196" s="7"/>
      <c r="ACP196" s="7"/>
      <c r="ACQ196" s="7"/>
      <c r="ACR196" s="7"/>
      <c r="ACS196" s="7"/>
      <c r="ACT196" s="7"/>
      <c r="ACU196" s="7"/>
      <c r="ACV196" s="7"/>
      <c r="ACW196" s="7"/>
      <c r="ACX196" s="7"/>
      <c r="ACY196" s="7"/>
      <c r="ACZ196" s="7"/>
      <c r="ADA196" s="7"/>
      <c r="ADB196" s="7"/>
      <c r="ADC196" s="7"/>
      <c r="ADD196" s="7"/>
      <c r="ADE196" s="7"/>
      <c r="ADF196" s="7"/>
      <c r="ADG196" s="7"/>
      <c r="ADH196" s="7"/>
      <c r="ADI196" s="7"/>
      <c r="ADJ196" s="7"/>
      <c r="ADK196" s="7"/>
      <c r="ADL196" s="7"/>
      <c r="ADM196" s="7"/>
      <c r="ADN196" s="7"/>
      <c r="ADO196" s="7"/>
      <c r="ADP196" s="7"/>
      <c r="ADQ196" s="7"/>
      <c r="ADR196" s="7"/>
      <c r="ADS196" s="7"/>
      <c r="ADT196" s="7"/>
      <c r="ADU196" s="7"/>
      <c r="ADV196" s="7"/>
      <c r="ADW196" s="7"/>
      <c r="ADX196" s="7"/>
      <c r="ADY196" s="7"/>
      <c r="ADZ196" s="7"/>
      <c r="AEA196" s="7"/>
      <c r="AEB196" s="7"/>
      <c r="AEC196" s="7"/>
      <c r="AED196" s="7"/>
      <c r="AEE196" s="7"/>
      <c r="AEF196" s="7"/>
      <c r="AEG196" s="7"/>
      <c r="AEH196" s="7"/>
      <c r="AEI196" s="7"/>
      <c r="AEJ196" s="7"/>
      <c r="AEK196" s="7"/>
      <c r="AEL196" s="7"/>
      <c r="AEM196" s="7"/>
      <c r="AEN196" s="7"/>
      <c r="AEO196" s="7"/>
      <c r="AEP196" s="7"/>
      <c r="AEQ196" s="7"/>
      <c r="AER196" s="7"/>
      <c r="AES196" s="7"/>
      <c r="AET196" s="7"/>
      <c r="AEU196" s="7"/>
      <c r="AEV196" s="7"/>
      <c r="AEW196" s="7"/>
      <c r="AEX196" s="7"/>
      <c r="AEY196" s="7"/>
      <c r="AEZ196" s="7"/>
      <c r="AFA196" s="7"/>
      <c r="AFB196" s="7"/>
      <c r="AFC196" s="7"/>
      <c r="AFD196" s="7"/>
      <c r="AFE196" s="7"/>
      <c r="AFF196" s="7"/>
      <c r="AFG196" s="7"/>
      <c r="AFH196" s="7"/>
      <c r="AFI196" s="7"/>
      <c r="AFJ196" s="7"/>
      <c r="AFK196" s="7"/>
      <c r="AFL196" s="7"/>
      <c r="AFM196" s="7"/>
      <c r="AFN196" s="7"/>
      <c r="AFO196" s="7"/>
      <c r="AFP196" s="7"/>
      <c r="AFQ196" s="7"/>
      <c r="AFR196" s="7"/>
      <c r="AFS196" s="7"/>
      <c r="AFT196" s="7"/>
      <c r="AFU196" s="7"/>
      <c r="AFV196" s="7"/>
      <c r="AFW196" s="7"/>
      <c r="AFX196" s="7"/>
      <c r="AFY196" s="7"/>
      <c r="AFZ196" s="7"/>
      <c r="AGA196" s="7"/>
      <c r="AGB196" s="7"/>
      <c r="AGC196" s="7"/>
      <c r="AGD196" s="7"/>
      <c r="AGE196" s="7"/>
      <c r="AGF196" s="7"/>
      <c r="AGG196" s="7"/>
      <c r="AGH196" s="7"/>
      <c r="AGI196" s="7"/>
      <c r="AGJ196" s="7"/>
      <c r="AGK196" s="7"/>
      <c r="AGL196" s="7"/>
      <c r="AGM196" s="7"/>
      <c r="AGN196" s="7"/>
      <c r="AGO196" s="7"/>
      <c r="AGP196" s="7"/>
      <c r="AGQ196" s="7"/>
      <c r="AGR196" s="7"/>
      <c r="AGS196" s="7"/>
      <c r="AGT196" s="7"/>
      <c r="AGU196" s="7"/>
      <c r="AGV196" s="7"/>
      <c r="AGW196" s="7"/>
      <c r="AGX196" s="7"/>
      <c r="AGY196" s="7"/>
      <c r="AGZ196" s="7"/>
      <c r="AHA196" s="7"/>
      <c r="AHB196" s="7"/>
      <c r="AHC196" s="7"/>
      <c r="AHD196" s="7"/>
      <c r="AHE196" s="7"/>
      <c r="AHF196" s="7"/>
      <c r="AHG196" s="7"/>
      <c r="AHH196" s="7"/>
      <c r="AHI196" s="7"/>
      <c r="AHJ196" s="7"/>
      <c r="AHK196" s="7"/>
      <c r="AHL196" s="7"/>
      <c r="AHM196" s="7"/>
      <c r="AHN196" s="7"/>
      <c r="AHO196" s="7"/>
      <c r="AHP196" s="7"/>
      <c r="AHQ196" s="7"/>
      <c r="AHR196" s="7"/>
      <c r="AHS196" s="7"/>
      <c r="AHT196" s="7"/>
      <c r="AHU196" s="7"/>
      <c r="AHV196" s="7"/>
      <c r="AHW196" s="7"/>
      <c r="AHX196" s="7"/>
      <c r="AHY196" s="7"/>
      <c r="AHZ196" s="7"/>
      <c r="AIA196" s="7"/>
      <c r="AIB196" s="7"/>
      <c r="AIC196" s="7"/>
      <c r="AID196" s="7"/>
      <c r="AIE196" s="7"/>
      <c r="AIF196" s="7"/>
      <c r="AIG196" s="7"/>
      <c r="AIH196" s="7"/>
      <c r="AII196" s="7"/>
      <c r="AIJ196" s="7"/>
      <c r="AIK196" s="7"/>
      <c r="AIL196" s="7"/>
      <c r="AIM196" s="7"/>
      <c r="AIN196" s="7"/>
      <c r="AIO196" s="7"/>
      <c r="AIP196" s="7"/>
      <c r="AIQ196" s="7"/>
      <c r="AIR196" s="7"/>
      <c r="AIS196" s="7"/>
      <c r="AIT196" s="7"/>
      <c r="AIU196" s="7"/>
      <c r="AIV196" s="7"/>
      <c r="AIW196" s="7"/>
      <c r="AIX196" s="7"/>
      <c r="AIY196" s="7"/>
      <c r="AIZ196" s="7"/>
      <c r="AJA196" s="7"/>
      <c r="AJB196" s="7"/>
      <c r="AJC196" s="7"/>
      <c r="AJD196" s="7"/>
      <c r="AJE196" s="7"/>
      <c r="AJF196" s="7"/>
      <c r="AJG196" s="7"/>
      <c r="AJH196" s="7"/>
      <c r="AJI196" s="7"/>
      <c r="AJJ196" s="7"/>
      <c r="AJK196" s="7"/>
      <c r="AJL196" s="7"/>
      <c r="AJM196" s="7"/>
      <c r="AJN196" s="7"/>
      <c r="AJO196" s="7"/>
      <c r="AJP196" s="7"/>
      <c r="AJQ196" s="7"/>
      <c r="AJR196" s="7"/>
      <c r="AJS196" s="7"/>
      <c r="AJT196" s="7"/>
      <c r="AJU196" s="7"/>
      <c r="AJV196" s="7"/>
      <c r="AJW196" s="7"/>
      <c r="AJX196" s="7"/>
      <c r="AJY196" s="7"/>
      <c r="AJZ196" s="7"/>
      <c r="AKA196" s="7"/>
      <c r="AKB196" s="7"/>
      <c r="AKC196" s="7"/>
      <c r="AKD196" s="7"/>
      <c r="AKE196" s="7"/>
      <c r="AKF196" s="7"/>
      <c r="AKG196" s="7"/>
      <c r="AKH196" s="7"/>
      <c r="AKI196" s="7"/>
      <c r="AKJ196" s="7"/>
      <c r="AKK196" s="7"/>
      <c r="AKL196" s="7"/>
      <c r="AKM196" s="7"/>
      <c r="AKN196" s="7"/>
      <c r="AKO196" s="7"/>
      <c r="AKP196" s="7"/>
      <c r="AKQ196" s="7"/>
      <c r="AKR196" s="7"/>
      <c r="AKS196" s="7"/>
      <c r="AKT196" s="7"/>
      <c r="AKU196" s="7"/>
      <c r="AKV196" s="7"/>
      <c r="AKW196" s="7"/>
      <c r="AKX196" s="7"/>
      <c r="AKY196" s="7"/>
      <c r="AKZ196" s="7"/>
      <c r="ALA196" s="7"/>
      <c r="ALB196" s="7"/>
      <c r="ALC196" s="7"/>
      <c r="ALD196" s="7"/>
      <c r="ALE196" s="7"/>
      <c r="ALF196" s="7"/>
      <c r="ALG196" s="7"/>
      <c r="ALH196" s="7"/>
      <c r="ALI196" s="7"/>
      <c r="ALJ196" s="7"/>
      <c r="ALK196" s="7"/>
      <c r="ALL196" s="7"/>
      <c r="ALM196" s="7"/>
      <c r="ALN196" s="7"/>
      <c r="ALO196" s="7"/>
      <c r="ALP196" s="7"/>
      <c r="ALQ196" s="7"/>
      <c r="ALR196" s="7"/>
      <c r="ALS196" s="7"/>
      <c r="ALT196" s="7"/>
      <c r="ALU196" s="7"/>
      <c r="ALV196" s="7"/>
      <c r="ALW196" s="7"/>
      <c r="ALX196" s="7"/>
      <c r="ALY196" s="7"/>
      <c r="ALZ196" s="7"/>
      <c r="AMA196" s="7"/>
      <c r="AMB196" s="7"/>
      <c r="AMC196" s="7"/>
      <c r="AMD196" s="7"/>
    </row>
    <row r="197" spans="1:1018" x14ac:dyDescent="0.25">
      <c r="A197" s="39" t="s">
        <v>124</v>
      </c>
      <c r="B197" s="40" t="s">
        <v>13</v>
      </c>
      <c r="C197" s="41">
        <v>0.127</v>
      </c>
      <c r="D197" s="9">
        <v>0.25700000000000001</v>
      </c>
      <c r="E197" s="4" t="s">
        <v>125</v>
      </c>
      <c r="F197" s="4">
        <f>1.113-0.362-0.318-0.322</f>
        <v>0.11099999999999999</v>
      </c>
      <c r="G197" s="21" t="s">
        <v>10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  <c r="EP197" s="7"/>
      <c r="EQ197" s="7"/>
      <c r="ER197" s="7"/>
      <c r="ES197" s="7"/>
      <c r="ET197" s="7"/>
      <c r="EU197" s="7"/>
      <c r="EV197" s="7"/>
      <c r="EW197" s="7"/>
      <c r="EX197" s="7"/>
      <c r="EY197" s="7"/>
      <c r="EZ197" s="7"/>
      <c r="FA197" s="7"/>
      <c r="FB197" s="7"/>
      <c r="FC197" s="7"/>
      <c r="FD197" s="7"/>
      <c r="FE197" s="7"/>
      <c r="FF197" s="7"/>
      <c r="FG197" s="7"/>
      <c r="FH197" s="7"/>
      <c r="FI197" s="7"/>
      <c r="FJ197" s="7"/>
      <c r="FK197" s="7"/>
      <c r="FL197" s="7"/>
      <c r="FM197" s="7"/>
      <c r="FN197" s="7"/>
      <c r="FO197" s="7"/>
      <c r="FP197" s="7"/>
      <c r="FQ197" s="7"/>
      <c r="FR197" s="7"/>
      <c r="FS197" s="7"/>
      <c r="FT197" s="7"/>
      <c r="FU197" s="7"/>
      <c r="FV197" s="7"/>
      <c r="FW197" s="7"/>
      <c r="FX197" s="7"/>
      <c r="FY197" s="7"/>
      <c r="FZ197" s="7"/>
      <c r="GA197" s="7"/>
      <c r="GB197" s="7"/>
      <c r="GC197" s="7"/>
      <c r="GD197" s="7"/>
      <c r="GE197" s="7"/>
      <c r="GF197" s="7"/>
      <c r="GG197" s="7"/>
      <c r="GH197" s="7"/>
      <c r="GI197" s="7"/>
      <c r="GJ197" s="7"/>
      <c r="GK197" s="7"/>
      <c r="GL197" s="7"/>
      <c r="GM197" s="7"/>
      <c r="GN197" s="7"/>
      <c r="GO197" s="7"/>
      <c r="GP197" s="7"/>
      <c r="GQ197" s="7"/>
      <c r="GR197" s="7"/>
      <c r="GS197" s="7"/>
      <c r="GT197" s="7"/>
      <c r="GU197" s="7"/>
      <c r="GV197" s="7"/>
      <c r="GW197" s="7"/>
      <c r="GX197" s="7"/>
      <c r="GY197" s="7"/>
      <c r="GZ197" s="7"/>
      <c r="HA197" s="7"/>
      <c r="HB197" s="7"/>
      <c r="HC197" s="7"/>
      <c r="HD197" s="7"/>
      <c r="HE197" s="7"/>
      <c r="HF197" s="7"/>
      <c r="HG197" s="7"/>
      <c r="HH197" s="7"/>
      <c r="HI197" s="7"/>
      <c r="HJ197" s="7"/>
      <c r="HK197" s="7"/>
      <c r="HL197" s="7"/>
      <c r="HM197" s="7"/>
      <c r="HN197" s="7"/>
      <c r="HO197" s="7"/>
      <c r="HP197" s="7"/>
      <c r="HQ197" s="7"/>
      <c r="HR197" s="7"/>
      <c r="HS197" s="7"/>
      <c r="HT197" s="7"/>
      <c r="HU197" s="7"/>
      <c r="HV197" s="7"/>
      <c r="HW197" s="7"/>
      <c r="HX197" s="7"/>
      <c r="HY197" s="7"/>
      <c r="HZ197" s="7"/>
      <c r="IA197" s="7"/>
      <c r="IB197" s="7"/>
      <c r="IC197" s="7"/>
      <c r="ID197" s="7"/>
      <c r="IE197" s="7"/>
      <c r="IF197" s="7"/>
      <c r="IG197" s="7"/>
      <c r="IH197" s="7"/>
      <c r="II197" s="7"/>
      <c r="IJ197" s="7"/>
      <c r="IK197" s="7"/>
      <c r="IL197" s="7"/>
      <c r="IM197" s="7"/>
      <c r="IN197" s="7"/>
      <c r="IO197" s="7"/>
      <c r="IP197" s="7"/>
      <c r="IQ197" s="7"/>
      <c r="IR197" s="7"/>
      <c r="IS197" s="7"/>
      <c r="IT197" s="7"/>
      <c r="IU197" s="7"/>
      <c r="IV197" s="7"/>
      <c r="IW197" s="7"/>
      <c r="IX197" s="7"/>
      <c r="IY197" s="7"/>
      <c r="IZ197" s="7"/>
      <c r="JA197" s="7"/>
      <c r="JB197" s="7"/>
      <c r="JC197" s="7"/>
      <c r="JD197" s="7"/>
      <c r="JE197" s="7"/>
      <c r="JF197" s="7"/>
      <c r="JG197" s="7"/>
      <c r="JH197" s="7"/>
      <c r="JI197" s="7"/>
      <c r="JJ197" s="7"/>
      <c r="JK197" s="7"/>
      <c r="JL197" s="7"/>
      <c r="JM197" s="7"/>
      <c r="JN197" s="7"/>
      <c r="JO197" s="7"/>
      <c r="JP197" s="7"/>
      <c r="JQ197" s="7"/>
      <c r="JR197" s="7"/>
      <c r="JS197" s="7"/>
      <c r="JT197" s="7"/>
      <c r="JU197" s="7"/>
      <c r="JV197" s="7"/>
      <c r="JW197" s="7"/>
      <c r="JX197" s="7"/>
      <c r="JY197" s="7"/>
      <c r="JZ197" s="7"/>
      <c r="KA197" s="7"/>
      <c r="KB197" s="7"/>
      <c r="KC197" s="7"/>
      <c r="KD197" s="7"/>
      <c r="KE197" s="7"/>
      <c r="KF197" s="7"/>
      <c r="KG197" s="7"/>
      <c r="KH197" s="7"/>
      <c r="KI197" s="7"/>
      <c r="KJ197" s="7"/>
      <c r="KK197" s="7"/>
      <c r="KL197" s="7"/>
      <c r="KM197" s="7"/>
      <c r="KN197" s="7"/>
      <c r="KO197" s="7"/>
      <c r="KP197" s="7"/>
      <c r="KQ197" s="7"/>
      <c r="KR197" s="7"/>
      <c r="KS197" s="7"/>
      <c r="KT197" s="7"/>
      <c r="KU197" s="7"/>
      <c r="KV197" s="7"/>
      <c r="KW197" s="7"/>
      <c r="KX197" s="7"/>
      <c r="KY197" s="7"/>
      <c r="KZ197" s="7"/>
      <c r="LA197" s="7"/>
      <c r="LB197" s="7"/>
      <c r="LC197" s="7"/>
      <c r="LD197" s="7"/>
      <c r="LE197" s="7"/>
      <c r="LF197" s="7"/>
      <c r="LG197" s="7"/>
      <c r="LH197" s="7"/>
      <c r="LI197" s="7"/>
      <c r="LJ197" s="7"/>
      <c r="LK197" s="7"/>
      <c r="LL197" s="7"/>
      <c r="LM197" s="7"/>
      <c r="LN197" s="7"/>
      <c r="LO197" s="7"/>
      <c r="LP197" s="7"/>
      <c r="LQ197" s="7"/>
      <c r="LR197" s="7"/>
      <c r="LS197" s="7"/>
      <c r="LT197" s="7"/>
      <c r="LU197" s="7"/>
      <c r="LV197" s="7"/>
      <c r="LW197" s="7"/>
      <c r="LX197" s="7"/>
      <c r="LY197" s="7"/>
      <c r="LZ197" s="7"/>
      <c r="MA197" s="7"/>
      <c r="MB197" s="7"/>
      <c r="MC197" s="7"/>
      <c r="MD197" s="7"/>
      <c r="ME197" s="7"/>
      <c r="MF197" s="7"/>
      <c r="MG197" s="7"/>
      <c r="MH197" s="7"/>
      <c r="MI197" s="7"/>
      <c r="MJ197" s="7"/>
      <c r="MK197" s="7"/>
      <c r="ML197" s="7"/>
      <c r="MM197" s="7"/>
      <c r="MN197" s="7"/>
      <c r="MO197" s="7"/>
      <c r="MP197" s="7"/>
      <c r="MQ197" s="7"/>
      <c r="MR197" s="7"/>
      <c r="MS197" s="7"/>
      <c r="MT197" s="7"/>
      <c r="MU197" s="7"/>
      <c r="MV197" s="7"/>
      <c r="MW197" s="7"/>
      <c r="MX197" s="7"/>
      <c r="MY197" s="7"/>
      <c r="MZ197" s="7"/>
      <c r="NA197" s="7"/>
      <c r="NB197" s="7"/>
      <c r="NC197" s="7"/>
      <c r="ND197" s="7"/>
      <c r="NE197" s="7"/>
      <c r="NF197" s="7"/>
      <c r="NG197" s="7"/>
      <c r="NH197" s="7"/>
      <c r="NI197" s="7"/>
      <c r="NJ197" s="7"/>
      <c r="NK197" s="7"/>
      <c r="NL197" s="7"/>
      <c r="NM197" s="7"/>
      <c r="NN197" s="7"/>
      <c r="NO197" s="7"/>
      <c r="NP197" s="7"/>
      <c r="NQ197" s="7"/>
      <c r="NR197" s="7"/>
      <c r="NS197" s="7"/>
      <c r="NT197" s="7"/>
      <c r="NU197" s="7"/>
      <c r="NV197" s="7"/>
      <c r="NW197" s="7"/>
      <c r="NX197" s="7"/>
      <c r="NY197" s="7"/>
      <c r="NZ197" s="7"/>
      <c r="OA197" s="7"/>
      <c r="OB197" s="7"/>
      <c r="OC197" s="7"/>
      <c r="OD197" s="7"/>
      <c r="OE197" s="7"/>
      <c r="OF197" s="7"/>
      <c r="OG197" s="7"/>
      <c r="OH197" s="7"/>
      <c r="OI197" s="7"/>
      <c r="OJ197" s="7"/>
      <c r="OK197" s="7"/>
      <c r="OL197" s="7"/>
      <c r="OM197" s="7"/>
      <c r="ON197" s="7"/>
      <c r="OO197" s="7"/>
      <c r="OP197" s="7"/>
      <c r="OQ197" s="7"/>
      <c r="OR197" s="7"/>
      <c r="OS197" s="7"/>
      <c r="OT197" s="7"/>
      <c r="OU197" s="7"/>
      <c r="OV197" s="7"/>
      <c r="OW197" s="7"/>
      <c r="OX197" s="7"/>
      <c r="OY197" s="7"/>
      <c r="OZ197" s="7"/>
      <c r="PA197" s="7"/>
      <c r="PB197" s="7"/>
      <c r="PC197" s="7"/>
      <c r="PD197" s="7"/>
      <c r="PE197" s="7"/>
      <c r="PF197" s="7"/>
      <c r="PG197" s="7"/>
      <c r="PH197" s="7"/>
      <c r="PI197" s="7"/>
      <c r="PJ197" s="7"/>
      <c r="PK197" s="7"/>
      <c r="PL197" s="7"/>
      <c r="PM197" s="7"/>
      <c r="PN197" s="7"/>
      <c r="PO197" s="7"/>
      <c r="PP197" s="7"/>
      <c r="PQ197" s="7"/>
      <c r="PR197" s="7"/>
      <c r="PS197" s="7"/>
      <c r="PT197" s="7"/>
      <c r="PU197" s="7"/>
      <c r="PV197" s="7"/>
      <c r="PW197" s="7"/>
      <c r="PX197" s="7"/>
      <c r="PY197" s="7"/>
      <c r="PZ197" s="7"/>
      <c r="QA197" s="7"/>
      <c r="QB197" s="7"/>
      <c r="QC197" s="7"/>
      <c r="QD197" s="7"/>
      <c r="QE197" s="7"/>
      <c r="QF197" s="7"/>
      <c r="QG197" s="7"/>
      <c r="QH197" s="7"/>
      <c r="QI197" s="7"/>
      <c r="QJ197" s="7"/>
      <c r="QK197" s="7"/>
      <c r="QL197" s="7"/>
      <c r="QM197" s="7"/>
      <c r="QN197" s="7"/>
      <c r="QO197" s="7"/>
      <c r="QP197" s="7"/>
      <c r="QQ197" s="7"/>
      <c r="QR197" s="7"/>
      <c r="QS197" s="7"/>
      <c r="QT197" s="7"/>
      <c r="QU197" s="7"/>
      <c r="QV197" s="7"/>
      <c r="QW197" s="7"/>
      <c r="QX197" s="7"/>
      <c r="QY197" s="7"/>
      <c r="QZ197" s="7"/>
      <c r="RA197" s="7"/>
      <c r="RB197" s="7"/>
      <c r="RC197" s="7"/>
      <c r="RD197" s="7"/>
      <c r="RE197" s="7"/>
      <c r="RF197" s="7"/>
      <c r="RG197" s="7"/>
      <c r="RH197" s="7"/>
      <c r="RI197" s="7"/>
      <c r="RJ197" s="7"/>
      <c r="RK197" s="7"/>
      <c r="RL197" s="7"/>
      <c r="RM197" s="7"/>
      <c r="RN197" s="7"/>
      <c r="RO197" s="7"/>
      <c r="RP197" s="7"/>
      <c r="RQ197" s="7"/>
      <c r="RR197" s="7"/>
      <c r="RS197" s="7"/>
      <c r="RT197" s="7"/>
      <c r="RU197" s="7"/>
      <c r="RV197" s="7"/>
      <c r="RW197" s="7"/>
      <c r="RX197" s="7"/>
      <c r="RY197" s="7"/>
      <c r="RZ197" s="7"/>
      <c r="SA197" s="7"/>
      <c r="SB197" s="7"/>
      <c r="SC197" s="7"/>
      <c r="SD197" s="7"/>
      <c r="SE197" s="7"/>
      <c r="SF197" s="7"/>
      <c r="SG197" s="7"/>
      <c r="SH197" s="7"/>
      <c r="SI197" s="7"/>
      <c r="SJ197" s="7"/>
      <c r="SK197" s="7"/>
      <c r="SL197" s="7"/>
      <c r="SM197" s="7"/>
      <c r="SN197" s="7"/>
      <c r="SO197" s="7"/>
      <c r="SP197" s="7"/>
      <c r="SQ197" s="7"/>
      <c r="SR197" s="7"/>
      <c r="SS197" s="7"/>
      <c r="ST197" s="7"/>
      <c r="SU197" s="7"/>
      <c r="SV197" s="7"/>
      <c r="SW197" s="7"/>
      <c r="SX197" s="7"/>
      <c r="SY197" s="7"/>
      <c r="SZ197" s="7"/>
      <c r="TA197" s="7"/>
      <c r="TB197" s="7"/>
      <c r="TC197" s="7"/>
      <c r="TD197" s="7"/>
      <c r="TE197" s="7"/>
      <c r="TF197" s="7"/>
      <c r="TG197" s="7"/>
      <c r="TH197" s="7"/>
      <c r="TI197" s="7"/>
      <c r="TJ197" s="7"/>
      <c r="TK197" s="7"/>
      <c r="TL197" s="7"/>
      <c r="TM197" s="7"/>
      <c r="TN197" s="7"/>
      <c r="TO197" s="7"/>
      <c r="TP197" s="7"/>
      <c r="TQ197" s="7"/>
      <c r="TR197" s="7"/>
      <c r="TS197" s="7"/>
      <c r="TT197" s="7"/>
      <c r="TU197" s="7"/>
      <c r="TV197" s="7"/>
      <c r="TW197" s="7"/>
      <c r="TX197" s="7"/>
      <c r="TY197" s="7"/>
      <c r="TZ197" s="7"/>
      <c r="UA197" s="7"/>
      <c r="UB197" s="7"/>
      <c r="UC197" s="7"/>
      <c r="UD197" s="7"/>
      <c r="UE197" s="7"/>
      <c r="UF197" s="7"/>
      <c r="UG197" s="7"/>
      <c r="UH197" s="7"/>
      <c r="UI197" s="7"/>
      <c r="UJ197" s="7"/>
      <c r="UK197" s="7"/>
      <c r="UL197" s="7"/>
      <c r="UM197" s="7"/>
      <c r="UN197" s="7"/>
      <c r="UO197" s="7"/>
      <c r="UP197" s="7"/>
      <c r="UQ197" s="7"/>
      <c r="UR197" s="7"/>
      <c r="US197" s="7"/>
      <c r="UT197" s="7"/>
      <c r="UU197" s="7"/>
      <c r="UV197" s="7"/>
      <c r="UW197" s="7"/>
      <c r="UX197" s="7"/>
      <c r="UY197" s="7"/>
      <c r="UZ197" s="7"/>
      <c r="VA197" s="7"/>
      <c r="VB197" s="7"/>
      <c r="VC197" s="7"/>
      <c r="VD197" s="7"/>
      <c r="VE197" s="7"/>
      <c r="VF197" s="7"/>
      <c r="VG197" s="7"/>
      <c r="VH197" s="7"/>
      <c r="VI197" s="7"/>
      <c r="VJ197" s="7"/>
      <c r="VK197" s="7"/>
      <c r="VL197" s="7"/>
      <c r="VM197" s="7"/>
      <c r="VN197" s="7"/>
      <c r="VO197" s="7"/>
      <c r="VP197" s="7"/>
      <c r="VQ197" s="7"/>
      <c r="VR197" s="7"/>
      <c r="VS197" s="7"/>
      <c r="VT197" s="7"/>
      <c r="VU197" s="7"/>
      <c r="VV197" s="7"/>
      <c r="VW197" s="7"/>
      <c r="VX197" s="7"/>
      <c r="VY197" s="7"/>
      <c r="VZ197" s="7"/>
      <c r="WA197" s="7"/>
      <c r="WB197" s="7"/>
      <c r="WC197" s="7"/>
      <c r="WD197" s="7"/>
      <c r="WE197" s="7"/>
      <c r="WF197" s="7"/>
      <c r="WG197" s="7"/>
      <c r="WH197" s="7"/>
      <c r="WI197" s="7"/>
      <c r="WJ197" s="7"/>
      <c r="WK197" s="7"/>
      <c r="WL197" s="7"/>
      <c r="WM197" s="7"/>
      <c r="WN197" s="7"/>
      <c r="WO197" s="7"/>
      <c r="WP197" s="7"/>
      <c r="WQ197" s="7"/>
      <c r="WR197" s="7"/>
      <c r="WS197" s="7"/>
      <c r="WT197" s="7"/>
      <c r="WU197" s="7"/>
      <c r="WV197" s="7"/>
      <c r="WW197" s="7"/>
      <c r="WX197" s="7"/>
      <c r="WY197" s="7"/>
      <c r="WZ197" s="7"/>
      <c r="XA197" s="7"/>
      <c r="XB197" s="7"/>
      <c r="XC197" s="7"/>
      <c r="XD197" s="7"/>
      <c r="XE197" s="7"/>
      <c r="XF197" s="7"/>
      <c r="XG197" s="7"/>
      <c r="XH197" s="7"/>
      <c r="XI197" s="7"/>
      <c r="XJ197" s="7"/>
      <c r="XK197" s="7"/>
      <c r="XL197" s="7"/>
      <c r="XM197" s="7"/>
      <c r="XN197" s="7"/>
      <c r="XO197" s="7"/>
      <c r="XP197" s="7"/>
      <c r="XQ197" s="7"/>
      <c r="XR197" s="7"/>
      <c r="XS197" s="7"/>
      <c r="XT197" s="7"/>
      <c r="XU197" s="7"/>
      <c r="XV197" s="7"/>
      <c r="XW197" s="7"/>
      <c r="XX197" s="7"/>
      <c r="XY197" s="7"/>
      <c r="XZ197" s="7"/>
      <c r="YA197" s="7"/>
      <c r="YB197" s="7"/>
      <c r="YC197" s="7"/>
      <c r="YD197" s="7"/>
      <c r="YE197" s="7"/>
      <c r="YF197" s="7"/>
      <c r="YG197" s="7"/>
      <c r="YH197" s="7"/>
      <c r="YI197" s="7"/>
      <c r="YJ197" s="7"/>
      <c r="YK197" s="7"/>
      <c r="YL197" s="7"/>
      <c r="YM197" s="7"/>
      <c r="YN197" s="7"/>
      <c r="YO197" s="7"/>
      <c r="YP197" s="7"/>
      <c r="YQ197" s="7"/>
      <c r="YR197" s="7"/>
      <c r="YS197" s="7"/>
      <c r="YT197" s="7"/>
      <c r="YU197" s="7"/>
      <c r="YV197" s="7"/>
      <c r="YW197" s="7"/>
      <c r="YX197" s="7"/>
      <c r="YY197" s="7"/>
      <c r="YZ197" s="7"/>
      <c r="ZA197" s="7"/>
      <c r="ZB197" s="7"/>
      <c r="ZC197" s="7"/>
      <c r="ZD197" s="7"/>
      <c r="ZE197" s="7"/>
      <c r="ZF197" s="7"/>
      <c r="ZG197" s="7"/>
      <c r="ZH197" s="7"/>
      <c r="ZI197" s="7"/>
      <c r="ZJ197" s="7"/>
      <c r="ZK197" s="7"/>
      <c r="ZL197" s="7"/>
      <c r="ZM197" s="7"/>
      <c r="ZN197" s="7"/>
      <c r="ZO197" s="7"/>
      <c r="ZP197" s="7"/>
      <c r="ZQ197" s="7"/>
      <c r="ZR197" s="7"/>
      <c r="ZS197" s="7"/>
      <c r="ZT197" s="7"/>
      <c r="ZU197" s="7"/>
      <c r="ZV197" s="7"/>
      <c r="ZW197" s="7"/>
      <c r="ZX197" s="7"/>
      <c r="ZY197" s="7"/>
      <c r="ZZ197" s="7"/>
      <c r="AAA197" s="7"/>
      <c r="AAB197" s="7"/>
      <c r="AAC197" s="7"/>
      <c r="AAD197" s="7"/>
      <c r="AAE197" s="7"/>
      <c r="AAF197" s="7"/>
      <c r="AAG197" s="7"/>
      <c r="AAH197" s="7"/>
      <c r="AAI197" s="7"/>
      <c r="AAJ197" s="7"/>
      <c r="AAK197" s="7"/>
      <c r="AAL197" s="7"/>
      <c r="AAM197" s="7"/>
      <c r="AAN197" s="7"/>
      <c r="AAO197" s="7"/>
      <c r="AAP197" s="7"/>
      <c r="AAQ197" s="7"/>
      <c r="AAR197" s="7"/>
      <c r="AAS197" s="7"/>
      <c r="AAT197" s="7"/>
      <c r="AAU197" s="7"/>
      <c r="AAV197" s="7"/>
      <c r="AAW197" s="7"/>
      <c r="AAX197" s="7"/>
      <c r="AAY197" s="7"/>
      <c r="AAZ197" s="7"/>
      <c r="ABA197" s="7"/>
      <c r="ABB197" s="7"/>
      <c r="ABC197" s="7"/>
      <c r="ABD197" s="7"/>
      <c r="ABE197" s="7"/>
      <c r="ABF197" s="7"/>
      <c r="ABG197" s="7"/>
      <c r="ABH197" s="7"/>
      <c r="ABI197" s="7"/>
      <c r="ABJ197" s="7"/>
      <c r="ABK197" s="7"/>
      <c r="ABL197" s="7"/>
      <c r="ABM197" s="7"/>
      <c r="ABN197" s="7"/>
      <c r="ABO197" s="7"/>
      <c r="ABP197" s="7"/>
      <c r="ABQ197" s="7"/>
      <c r="ABR197" s="7"/>
      <c r="ABS197" s="7"/>
      <c r="ABT197" s="7"/>
      <c r="ABU197" s="7"/>
      <c r="ABV197" s="7"/>
      <c r="ABW197" s="7"/>
      <c r="ABX197" s="7"/>
      <c r="ABY197" s="7"/>
      <c r="ABZ197" s="7"/>
      <c r="ACA197" s="7"/>
      <c r="ACB197" s="7"/>
      <c r="ACC197" s="7"/>
      <c r="ACD197" s="7"/>
      <c r="ACE197" s="7"/>
      <c r="ACF197" s="7"/>
      <c r="ACG197" s="7"/>
      <c r="ACH197" s="7"/>
      <c r="ACI197" s="7"/>
      <c r="ACJ197" s="7"/>
      <c r="ACK197" s="7"/>
      <c r="ACL197" s="7"/>
      <c r="ACM197" s="7"/>
      <c r="ACN197" s="7"/>
      <c r="ACO197" s="7"/>
      <c r="ACP197" s="7"/>
      <c r="ACQ197" s="7"/>
      <c r="ACR197" s="7"/>
      <c r="ACS197" s="7"/>
      <c r="ACT197" s="7"/>
      <c r="ACU197" s="7"/>
      <c r="ACV197" s="7"/>
      <c r="ACW197" s="7"/>
      <c r="ACX197" s="7"/>
      <c r="ACY197" s="7"/>
      <c r="ACZ197" s="7"/>
      <c r="ADA197" s="7"/>
      <c r="ADB197" s="7"/>
      <c r="ADC197" s="7"/>
      <c r="ADD197" s="7"/>
      <c r="ADE197" s="7"/>
      <c r="ADF197" s="7"/>
      <c r="ADG197" s="7"/>
      <c r="ADH197" s="7"/>
      <c r="ADI197" s="7"/>
      <c r="ADJ197" s="7"/>
      <c r="ADK197" s="7"/>
      <c r="ADL197" s="7"/>
      <c r="ADM197" s="7"/>
      <c r="ADN197" s="7"/>
      <c r="ADO197" s="7"/>
      <c r="ADP197" s="7"/>
      <c r="ADQ197" s="7"/>
      <c r="ADR197" s="7"/>
      <c r="ADS197" s="7"/>
      <c r="ADT197" s="7"/>
      <c r="ADU197" s="7"/>
      <c r="ADV197" s="7"/>
      <c r="ADW197" s="7"/>
      <c r="ADX197" s="7"/>
      <c r="ADY197" s="7"/>
      <c r="ADZ197" s="7"/>
      <c r="AEA197" s="7"/>
      <c r="AEB197" s="7"/>
      <c r="AEC197" s="7"/>
      <c r="AED197" s="7"/>
      <c r="AEE197" s="7"/>
      <c r="AEF197" s="7"/>
      <c r="AEG197" s="7"/>
      <c r="AEH197" s="7"/>
      <c r="AEI197" s="7"/>
      <c r="AEJ197" s="7"/>
      <c r="AEK197" s="7"/>
      <c r="AEL197" s="7"/>
      <c r="AEM197" s="7"/>
      <c r="AEN197" s="7"/>
      <c r="AEO197" s="7"/>
      <c r="AEP197" s="7"/>
      <c r="AEQ197" s="7"/>
      <c r="AER197" s="7"/>
      <c r="AES197" s="7"/>
      <c r="AET197" s="7"/>
      <c r="AEU197" s="7"/>
      <c r="AEV197" s="7"/>
      <c r="AEW197" s="7"/>
      <c r="AEX197" s="7"/>
      <c r="AEY197" s="7"/>
      <c r="AEZ197" s="7"/>
      <c r="AFA197" s="7"/>
      <c r="AFB197" s="7"/>
      <c r="AFC197" s="7"/>
      <c r="AFD197" s="7"/>
      <c r="AFE197" s="7"/>
      <c r="AFF197" s="7"/>
      <c r="AFG197" s="7"/>
      <c r="AFH197" s="7"/>
      <c r="AFI197" s="7"/>
      <c r="AFJ197" s="7"/>
      <c r="AFK197" s="7"/>
      <c r="AFL197" s="7"/>
      <c r="AFM197" s="7"/>
      <c r="AFN197" s="7"/>
      <c r="AFO197" s="7"/>
      <c r="AFP197" s="7"/>
      <c r="AFQ197" s="7"/>
      <c r="AFR197" s="7"/>
      <c r="AFS197" s="7"/>
      <c r="AFT197" s="7"/>
      <c r="AFU197" s="7"/>
      <c r="AFV197" s="7"/>
      <c r="AFW197" s="7"/>
      <c r="AFX197" s="7"/>
      <c r="AFY197" s="7"/>
      <c r="AFZ197" s="7"/>
      <c r="AGA197" s="7"/>
      <c r="AGB197" s="7"/>
      <c r="AGC197" s="7"/>
      <c r="AGD197" s="7"/>
      <c r="AGE197" s="7"/>
      <c r="AGF197" s="7"/>
      <c r="AGG197" s="7"/>
      <c r="AGH197" s="7"/>
      <c r="AGI197" s="7"/>
      <c r="AGJ197" s="7"/>
      <c r="AGK197" s="7"/>
      <c r="AGL197" s="7"/>
      <c r="AGM197" s="7"/>
      <c r="AGN197" s="7"/>
      <c r="AGO197" s="7"/>
      <c r="AGP197" s="7"/>
      <c r="AGQ197" s="7"/>
      <c r="AGR197" s="7"/>
      <c r="AGS197" s="7"/>
      <c r="AGT197" s="7"/>
      <c r="AGU197" s="7"/>
      <c r="AGV197" s="7"/>
      <c r="AGW197" s="7"/>
      <c r="AGX197" s="7"/>
      <c r="AGY197" s="7"/>
      <c r="AGZ197" s="7"/>
      <c r="AHA197" s="7"/>
      <c r="AHB197" s="7"/>
      <c r="AHC197" s="7"/>
      <c r="AHD197" s="7"/>
      <c r="AHE197" s="7"/>
      <c r="AHF197" s="7"/>
      <c r="AHG197" s="7"/>
      <c r="AHH197" s="7"/>
      <c r="AHI197" s="7"/>
      <c r="AHJ197" s="7"/>
      <c r="AHK197" s="7"/>
      <c r="AHL197" s="7"/>
      <c r="AHM197" s="7"/>
      <c r="AHN197" s="7"/>
      <c r="AHO197" s="7"/>
      <c r="AHP197" s="7"/>
      <c r="AHQ197" s="7"/>
      <c r="AHR197" s="7"/>
      <c r="AHS197" s="7"/>
      <c r="AHT197" s="7"/>
      <c r="AHU197" s="7"/>
      <c r="AHV197" s="7"/>
      <c r="AHW197" s="7"/>
      <c r="AHX197" s="7"/>
      <c r="AHY197" s="7"/>
      <c r="AHZ197" s="7"/>
      <c r="AIA197" s="7"/>
      <c r="AIB197" s="7"/>
      <c r="AIC197" s="7"/>
      <c r="AID197" s="7"/>
      <c r="AIE197" s="7"/>
      <c r="AIF197" s="7"/>
      <c r="AIG197" s="7"/>
      <c r="AIH197" s="7"/>
      <c r="AII197" s="7"/>
      <c r="AIJ197" s="7"/>
      <c r="AIK197" s="7"/>
      <c r="AIL197" s="7"/>
      <c r="AIM197" s="7"/>
      <c r="AIN197" s="7"/>
      <c r="AIO197" s="7"/>
      <c r="AIP197" s="7"/>
      <c r="AIQ197" s="7"/>
      <c r="AIR197" s="7"/>
      <c r="AIS197" s="7"/>
      <c r="AIT197" s="7"/>
      <c r="AIU197" s="7"/>
      <c r="AIV197" s="7"/>
      <c r="AIW197" s="7"/>
      <c r="AIX197" s="7"/>
      <c r="AIY197" s="7"/>
      <c r="AIZ197" s="7"/>
      <c r="AJA197" s="7"/>
      <c r="AJB197" s="7"/>
      <c r="AJC197" s="7"/>
      <c r="AJD197" s="7"/>
      <c r="AJE197" s="7"/>
      <c r="AJF197" s="7"/>
      <c r="AJG197" s="7"/>
      <c r="AJH197" s="7"/>
      <c r="AJI197" s="7"/>
      <c r="AJJ197" s="7"/>
      <c r="AJK197" s="7"/>
      <c r="AJL197" s="7"/>
      <c r="AJM197" s="7"/>
      <c r="AJN197" s="7"/>
      <c r="AJO197" s="7"/>
      <c r="AJP197" s="7"/>
      <c r="AJQ197" s="7"/>
      <c r="AJR197" s="7"/>
      <c r="AJS197" s="7"/>
      <c r="AJT197" s="7"/>
      <c r="AJU197" s="7"/>
      <c r="AJV197" s="7"/>
      <c r="AJW197" s="7"/>
      <c r="AJX197" s="7"/>
      <c r="AJY197" s="7"/>
      <c r="AJZ197" s="7"/>
      <c r="AKA197" s="7"/>
      <c r="AKB197" s="7"/>
      <c r="AKC197" s="7"/>
      <c r="AKD197" s="7"/>
      <c r="AKE197" s="7"/>
      <c r="AKF197" s="7"/>
      <c r="AKG197" s="7"/>
      <c r="AKH197" s="7"/>
      <c r="AKI197" s="7"/>
      <c r="AKJ197" s="7"/>
      <c r="AKK197" s="7"/>
      <c r="AKL197" s="7"/>
      <c r="AKM197" s="7"/>
      <c r="AKN197" s="7"/>
      <c r="AKO197" s="7"/>
      <c r="AKP197" s="7"/>
      <c r="AKQ197" s="7"/>
      <c r="AKR197" s="7"/>
      <c r="AKS197" s="7"/>
      <c r="AKT197" s="7"/>
      <c r="AKU197" s="7"/>
      <c r="AKV197" s="7"/>
      <c r="AKW197" s="7"/>
      <c r="AKX197" s="7"/>
      <c r="AKY197" s="7"/>
      <c r="AKZ197" s="7"/>
      <c r="ALA197" s="7"/>
      <c r="ALB197" s="7"/>
      <c r="ALC197" s="7"/>
      <c r="ALD197" s="7"/>
      <c r="ALE197" s="7"/>
      <c r="ALF197" s="7"/>
      <c r="ALG197" s="7"/>
      <c r="ALH197" s="7"/>
      <c r="ALI197" s="7"/>
      <c r="ALJ197" s="7"/>
      <c r="ALK197" s="7"/>
      <c r="ALL197" s="7"/>
      <c r="ALM197" s="7"/>
      <c r="ALN197" s="7"/>
      <c r="ALO197" s="7"/>
      <c r="ALP197" s="7"/>
      <c r="ALQ197" s="7"/>
      <c r="ALR197" s="7"/>
      <c r="ALS197" s="7"/>
      <c r="ALT197" s="7"/>
      <c r="ALU197" s="7"/>
      <c r="ALV197" s="7"/>
      <c r="ALW197" s="7"/>
      <c r="ALX197" s="7"/>
      <c r="ALY197" s="7"/>
      <c r="ALZ197" s="7"/>
      <c r="AMA197" s="7"/>
      <c r="AMB197" s="7"/>
      <c r="AMC197" s="7"/>
      <c r="AMD197" s="7"/>
    </row>
    <row r="198" spans="1:1018" x14ac:dyDescent="0.25">
      <c r="A198" s="39" t="s">
        <v>124</v>
      </c>
      <c r="B198" s="40" t="s">
        <v>27</v>
      </c>
      <c r="C198" s="41">
        <v>0.11799999999999999</v>
      </c>
      <c r="D198" s="9">
        <v>0.17799999999999999</v>
      </c>
      <c r="E198" s="4" t="s">
        <v>152</v>
      </c>
      <c r="F198" s="4">
        <f>1.132-0.164-0.16-0.695</f>
        <v>0.11299999999999988</v>
      </c>
      <c r="G198" s="21" t="s">
        <v>10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7"/>
      <c r="FH198" s="7"/>
      <c r="FI198" s="7"/>
      <c r="FJ198" s="7"/>
      <c r="FK198" s="7"/>
      <c r="FL198" s="7"/>
      <c r="FM198" s="7"/>
      <c r="FN198" s="7"/>
      <c r="FO198" s="7"/>
      <c r="FP198" s="7"/>
      <c r="FQ198" s="7"/>
      <c r="FR198" s="7"/>
      <c r="FS198" s="7"/>
      <c r="FT198" s="7"/>
      <c r="FU198" s="7"/>
      <c r="FV198" s="7"/>
      <c r="FW198" s="7"/>
      <c r="FX198" s="7"/>
      <c r="FY198" s="7"/>
      <c r="FZ198" s="7"/>
      <c r="GA198" s="7"/>
      <c r="GB198" s="7"/>
      <c r="GC198" s="7"/>
      <c r="GD198" s="7"/>
      <c r="GE198" s="7"/>
      <c r="GF198" s="7"/>
      <c r="GG198" s="7"/>
      <c r="GH198" s="7"/>
      <c r="GI198" s="7"/>
      <c r="GJ198" s="7"/>
      <c r="GK198" s="7"/>
      <c r="GL198" s="7"/>
      <c r="GM198" s="7"/>
      <c r="GN198" s="7"/>
      <c r="GO198" s="7"/>
      <c r="GP198" s="7"/>
      <c r="GQ198" s="7"/>
      <c r="GR198" s="7"/>
      <c r="GS198" s="7"/>
      <c r="GT198" s="7"/>
      <c r="GU198" s="7"/>
      <c r="GV198" s="7"/>
      <c r="GW198" s="7"/>
      <c r="GX198" s="7"/>
      <c r="GY198" s="7"/>
      <c r="GZ198" s="7"/>
      <c r="HA198" s="7"/>
      <c r="HB198" s="7"/>
      <c r="HC198" s="7"/>
      <c r="HD198" s="7"/>
      <c r="HE198" s="7"/>
      <c r="HF198" s="7"/>
      <c r="HG198" s="7"/>
      <c r="HH198" s="7"/>
      <c r="HI198" s="7"/>
      <c r="HJ198" s="7"/>
      <c r="HK198" s="7"/>
      <c r="HL198" s="7"/>
      <c r="HM198" s="7"/>
      <c r="HN198" s="7"/>
      <c r="HO198" s="7"/>
      <c r="HP198" s="7"/>
      <c r="HQ198" s="7"/>
      <c r="HR198" s="7"/>
      <c r="HS198" s="7"/>
      <c r="HT198" s="7"/>
      <c r="HU198" s="7"/>
      <c r="HV198" s="7"/>
      <c r="HW198" s="7"/>
      <c r="HX198" s="7"/>
      <c r="HY198" s="7"/>
      <c r="HZ198" s="7"/>
      <c r="IA198" s="7"/>
      <c r="IB198" s="7"/>
      <c r="IC198" s="7"/>
      <c r="ID198" s="7"/>
      <c r="IE198" s="7"/>
      <c r="IF198" s="7"/>
      <c r="IG198" s="7"/>
      <c r="IH198" s="7"/>
      <c r="II198" s="7"/>
      <c r="IJ198" s="7"/>
      <c r="IK198" s="7"/>
      <c r="IL198" s="7"/>
      <c r="IM198" s="7"/>
      <c r="IN198" s="7"/>
      <c r="IO198" s="7"/>
      <c r="IP198" s="7"/>
      <c r="IQ198" s="7"/>
      <c r="IR198" s="7"/>
      <c r="IS198" s="7"/>
      <c r="IT198" s="7"/>
      <c r="IU198" s="7"/>
      <c r="IV198" s="7"/>
      <c r="IW198" s="7"/>
      <c r="IX198" s="7"/>
      <c r="IY198" s="7"/>
      <c r="IZ198" s="7"/>
      <c r="JA198" s="7"/>
      <c r="JB198" s="7"/>
      <c r="JC198" s="7"/>
      <c r="JD198" s="7"/>
      <c r="JE198" s="7"/>
      <c r="JF198" s="7"/>
      <c r="JG198" s="7"/>
      <c r="JH198" s="7"/>
      <c r="JI198" s="7"/>
      <c r="JJ198" s="7"/>
      <c r="JK198" s="7"/>
      <c r="JL198" s="7"/>
      <c r="JM198" s="7"/>
      <c r="JN198" s="7"/>
      <c r="JO198" s="7"/>
      <c r="JP198" s="7"/>
      <c r="JQ198" s="7"/>
      <c r="JR198" s="7"/>
      <c r="JS198" s="7"/>
      <c r="JT198" s="7"/>
      <c r="JU198" s="7"/>
      <c r="JV198" s="7"/>
      <c r="JW198" s="7"/>
      <c r="JX198" s="7"/>
      <c r="JY198" s="7"/>
      <c r="JZ198" s="7"/>
      <c r="KA198" s="7"/>
      <c r="KB198" s="7"/>
      <c r="KC198" s="7"/>
      <c r="KD198" s="7"/>
      <c r="KE198" s="7"/>
      <c r="KF198" s="7"/>
      <c r="KG198" s="7"/>
      <c r="KH198" s="7"/>
      <c r="KI198" s="7"/>
      <c r="KJ198" s="7"/>
      <c r="KK198" s="7"/>
      <c r="KL198" s="7"/>
      <c r="KM198" s="7"/>
      <c r="KN198" s="7"/>
      <c r="KO198" s="7"/>
      <c r="KP198" s="7"/>
      <c r="KQ198" s="7"/>
      <c r="KR198" s="7"/>
      <c r="KS198" s="7"/>
      <c r="KT198" s="7"/>
      <c r="KU198" s="7"/>
      <c r="KV198" s="7"/>
      <c r="KW198" s="7"/>
      <c r="KX198" s="7"/>
      <c r="KY198" s="7"/>
      <c r="KZ198" s="7"/>
      <c r="LA198" s="7"/>
      <c r="LB198" s="7"/>
      <c r="LC198" s="7"/>
      <c r="LD198" s="7"/>
      <c r="LE198" s="7"/>
      <c r="LF198" s="7"/>
      <c r="LG198" s="7"/>
      <c r="LH198" s="7"/>
      <c r="LI198" s="7"/>
      <c r="LJ198" s="7"/>
      <c r="LK198" s="7"/>
      <c r="LL198" s="7"/>
      <c r="LM198" s="7"/>
      <c r="LN198" s="7"/>
      <c r="LO198" s="7"/>
      <c r="LP198" s="7"/>
      <c r="LQ198" s="7"/>
      <c r="LR198" s="7"/>
      <c r="LS198" s="7"/>
      <c r="LT198" s="7"/>
      <c r="LU198" s="7"/>
      <c r="LV198" s="7"/>
      <c r="LW198" s="7"/>
      <c r="LX198" s="7"/>
      <c r="LY198" s="7"/>
      <c r="LZ198" s="7"/>
      <c r="MA198" s="7"/>
      <c r="MB198" s="7"/>
      <c r="MC198" s="7"/>
      <c r="MD198" s="7"/>
      <c r="ME198" s="7"/>
      <c r="MF198" s="7"/>
      <c r="MG198" s="7"/>
      <c r="MH198" s="7"/>
      <c r="MI198" s="7"/>
      <c r="MJ198" s="7"/>
      <c r="MK198" s="7"/>
      <c r="ML198" s="7"/>
      <c r="MM198" s="7"/>
      <c r="MN198" s="7"/>
      <c r="MO198" s="7"/>
      <c r="MP198" s="7"/>
      <c r="MQ198" s="7"/>
      <c r="MR198" s="7"/>
      <c r="MS198" s="7"/>
      <c r="MT198" s="7"/>
      <c r="MU198" s="7"/>
      <c r="MV198" s="7"/>
      <c r="MW198" s="7"/>
      <c r="MX198" s="7"/>
      <c r="MY198" s="7"/>
      <c r="MZ198" s="7"/>
      <c r="NA198" s="7"/>
      <c r="NB198" s="7"/>
      <c r="NC198" s="7"/>
      <c r="ND198" s="7"/>
      <c r="NE198" s="7"/>
      <c r="NF198" s="7"/>
      <c r="NG198" s="7"/>
      <c r="NH198" s="7"/>
      <c r="NI198" s="7"/>
      <c r="NJ198" s="7"/>
      <c r="NK198" s="7"/>
      <c r="NL198" s="7"/>
      <c r="NM198" s="7"/>
      <c r="NN198" s="7"/>
      <c r="NO198" s="7"/>
      <c r="NP198" s="7"/>
      <c r="NQ198" s="7"/>
      <c r="NR198" s="7"/>
      <c r="NS198" s="7"/>
      <c r="NT198" s="7"/>
      <c r="NU198" s="7"/>
      <c r="NV198" s="7"/>
      <c r="NW198" s="7"/>
      <c r="NX198" s="7"/>
      <c r="NY198" s="7"/>
      <c r="NZ198" s="7"/>
      <c r="OA198" s="7"/>
      <c r="OB198" s="7"/>
      <c r="OC198" s="7"/>
      <c r="OD198" s="7"/>
      <c r="OE198" s="7"/>
      <c r="OF198" s="7"/>
      <c r="OG198" s="7"/>
      <c r="OH198" s="7"/>
      <c r="OI198" s="7"/>
      <c r="OJ198" s="7"/>
      <c r="OK198" s="7"/>
      <c r="OL198" s="7"/>
      <c r="OM198" s="7"/>
      <c r="ON198" s="7"/>
      <c r="OO198" s="7"/>
      <c r="OP198" s="7"/>
      <c r="OQ198" s="7"/>
      <c r="OR198" s="7"/>
      <c r="OS198" s="7"/>
      <c r="OT198" s="7"/>
      <c r="OU198" s="7"/>
      <c r="OV198" s="7"/>
      <c r="OW198" s="7"/>
      <c r="OX198" s="7"/>
      <c r="OY198" s="7"/>
      <c r="OZ198" s="7"/>
      <c r="PA198" s="7"/>
      <c r="PB198" s="7"/>
      <c r="PC198" s="7"/>
      <c r="PD198" s="7"/>
      <c r="PE198" s="7"/>
      <c r="PF198" s="7"/>
      <c r="PG198" s="7"/>
      <c r="PH198" s="7"/>
      <c r="PI198" s="7"/>
      <c r="PJ198" s="7"/>
      <c r="PK198" s="7"/>
      <c r="PL198" s="7"/>
      <c r="PM198" s="7"/>
      <c r="PN198" s="7"/>
      <c r="PO198" s="7"/>
      <c r="PP198" s="7"/>
      <c r="PQ198" s="7"/>
      <c r="PR198" s="7"/>
      <c r="PS198" s="7"/>
      <c r="PT198" s="7"/>
      <c r="PU198" s="7"/>
      <c r="PV198" s="7"/>
      <c r="PW198" s="7"/>
      <c r="PX198" s="7"/>
      <c r="PY198" s="7"/>
      <c r="PZ198" s="7"/>
      <c r="QA198" s="7"/>
      <c r="QB198" s="7"/>
      <c r="QC198" s="7"/>
      <c r="QD198" s="7"/>
      <c r="QE198" s="7"/>
      <c r="QF198" s="7"/>
      <c r="QG198" s="7"/>
      <c r="QH198" s="7"/>
      <c r="QI198" s="7"/>
      <c r="QJ198" s="7"/>
      <c r="QK198" s="7"/>
      <c r="QL198" s="7"/>
      <c r="QM198" s="7"/>
      <c r="QN198" s="7"/>
      <c r="QO198" s="7"/>
      <c r="QP198" s="7"/>
      <c r="QQ198" s="7"/>
      <c r="QR198" s="7"/>
      <c r="QS198" s="7"/>
      <c r="QT198" s="7"/>
      <c r="QU198" s="7"/>
      <c r="QV198" s="7"/>
      <c r="QW198" s="7"/>
      <c r="QX198" s="7"/>
      <c r="QY198" s="7"/>
      <c r="QZ198" s="7"/>
      <c r="RA198" s="7"/>
      <c r="RB198" s="7"/>
      <c r="RC198" s="7"/>
      <c r="RD198" s="7"/>
      <c r="RE198" s="7"/>
      <c r="RF198" s="7"/>
      <c r="RG198" s="7"/>
      <c r="RH198" s="7"/>
      <c r="RI198" s="7"/>
      <c r="RJ198" s="7"/>
      <c r="RK198" s="7"/>
      <c r="RL198" s="7"/>
      <c r="RM198" s="7"/>
      <c r="RN198" s="7"/>
      <c r="RO198" s="7"/>
      <c r="RP198" s="7"/>
      <c r="RQ198" s="7"/>
      <c r="RR198" s="7"/>
      <c r="RS198" s="7"/>
      <c r="RT198" s="7"/>
      <c r="RU198" s="7"/>
      <c r="RV198" s="7"/>
      <c r="RW198" s="7"/>
      <c r="RX198" s="7"/>
      <c r="RY198" s="7"/>
      <c r="RZ198" s="7"/>
      <c r="SA198" s="7"/>
      <c r="SB198" s="7"/>
      <c r="SC198" s="7"/>
      <c r="SD198" s="7"/>
      <c r="SE198" s="7"/>
      <c r="SF198" s="7"/>
      <c r="SG198" s="7"/>
      <c r="SH198" s="7"/>
      <c r="SI198" s="7"/>
      <c r="SJ198" s="7"/>
      <c r="SK198" s="7"/>
      <c r="SL198" s="7"/>
      <c r="SM198" s="7"/>
      <c r="SN198" s="7"/>
      <c r="SO198" s="7"/>
      <c r="SP198" s="7"/>
      <c r="SQ198" s="7"/>
      <c r="SR198" s="7"/>
      <c r="SS198" s="7"/>
      <c r="ST198" s="7"/>
      <c r="SU198" s="7"/>
      <c r="SV198" s="7"/>
      <c r="SW198" s="7"/>
      <c r="SX198" s="7"/>
      <c r="SY198" s="7"/>
      <c r="SZ198" s="7"/>
      <c r="TA198" s="7"/>
      <c r="TB198" s="7"/>
      <c r="TC198" s="7"/>
      <c r="TD198" s="7"/>
      <c r="TE198" s="7"/>
      <c r="TF198" s="7"/>
      <c r="TG198" s="7"/>
      <c r="TH198" s="7"/>
      <c r="TI198" s="7"/>
      <c r="TJ198" s="7"/>
      <c r="TK198" s="7"/>
      <c r="TL198" s="7"/>
      <c r="TM198" s="7"/>
      <c r="TN198" s="7"/>
      <c r="TO198" s="7"/>
      <c r="TP198" s="7"/>
      <c r="TQ198" s="7"/>
      <c r="TR198" s="7"/>
      <c r="TS198" s="7"/>
      <c r="TT198" s="7"/>
      <c r="TU198" s="7"/>
      <c r="TV198" s="7"/>
      <c r="TW198" s="7"/>
      <c r="TX198" s="7"/>
      <c r="TY198" s="7"/>
      <c r="TZ198" s="7"/>
      <c r="UA198" s="7"/>
      <c r="UB198" s="7"/>
      <c r="UC198" s="7"/>
      <c r="UD198" s="7"/>
      <c r="UE198" s="7"/>
      <c r="UF198" s="7"/>
      <c r="UG198" s="7"/>
      <c r="UH198" s="7"/>
      <c r="UI198" s="7"/>
      <c r="UJ198" s="7"/>
      <c r="UK198" s="7"/>
      <c r="UL198" s="7"/>
      <c r="UM198" s="7"/>
      <c r="UN198" s="7"/>
      <c r="UO198" s="7"/>
      <c r="UP198" s="7"/>
      <c r="UQ198" s="7"/>
      <c r="UR198" s="7"/>
      <c r="US198" s="7"/>
      <c r="UT198" s="7"/>
      <c r="UU198" s="7"/>
      <c r="UV198" s="7"/>
      <c r="UW198" s="7"/>
      <c r="UX198" s="7"/>
      <c r="UY198" s="7"/>
      <c r="UZ198" s="7"/>
      <c r="VA198" s="7"/>
      <c r="VB198" s="7"/>
      <c r="VC198" s="7"/>
      <c r="VD198" s="7"/>
      <c r="VE198" s="7"/>
      <c r="VF198" s="7"/>
      <c r="VG198" s="7"/>
      <c r="VH198" s="7"/>
      <c r="VI198" s="7"/>
      <c r="VJ198" s="7"/>
      <c r="VK198" s="7"/>
      <c r="VL198" s="7"/>
      <c r="VM198" s="7"/>
      <c r="VN198" s="7"/>
      <c r="VO198" s="7"/>
      <c r="VP198" s="7"/>
      <c r="VQ198" s="7"/>
      <c r="VR198" s="7"/>
      <c r="VS198" s="7"/>
      <c r="VT198" s="7"/>
      <c r="VU198" s="7"/>
      <c r="VV198" s="7"/>
      <c r="VW198" s="7"/>
      <c r="VX198" s="7"/>
      <c r="VY198" s="7"/>
      <c r="VZ198" s="7"/>
      <c r="WA198" s="7"/>
      <c r="WB198" s="7"/>
      <c r="WC198" s="7"/>
      <c r="WD198" s="7"/>
      <c r="WE198" s="7"/>
      <c r="WF198" s="7"/>
      <c r="WG198" s="7"/>
      <c r="WH198" s="7"/>
      <c r="WI198" s="7"/>
      <c r="WJ198" s="7"/>
      <c r="WK198" s="7"/>
      <c r="WL198" s="7"/>
      <c r="WM198" s="7"/>
      <c r="WN198" s="7"/>
      <c r="WO198" s="7"/>
      <c r="WP198" s="7"/>
      <c r="WQ198" s="7"/>
      <c r="WR198" s="7"/>
      <c r="WS198" s="7"/>
      <c r="WT198" s="7"/>
      <c r="WU198" s="7"/>
      <c r="WV198" s="7"/>
      <c r="WW198" s="7"/>
      <c r="WX198" s="7"/>
      <c r="WY198" s="7"/>
      <c r="WZ198" s="7"/>
      <c r="XA198" s="7"/>
      <c r="XB198" s="7"/>
      <c r="XC198" s="7"/>
      <c r="XD198" s="7"/>
      <c r="XE198" s="7"/>
      <c r="XF198" s="7"/>
      <c r="XG198" s="7"/>
      <c r="XH198" s="7"/>
      <c r="XI198" s="7"/>
      <c r="XJ198" s="7"/>
      <c r="XK198" s="7"/>
      <c r="XL198" s="7"/>
      <c r="XM198" s="7"/>
      <c r="XN198" s="7"/>
      <c r="XO198" s="7"/>
      <c r="XP198" s="7"/>
      <c r="XQ198" s="7"/>
      <c r="XR198" s="7"/>
      <c r="XS198" s="7"/>
      <c r="XT198" s="7"/>
      <c r="XU198" s="7"/>
      <c r="XV198" s="7"/>
      <c r="XW198" s="7"/>
      <c r="XX198" s="7"/>
      <c r="XY198" s="7"/>
      <c r="XZ198" s="7"/>
      <c r="YA198" s="7"/>
      <c r="YB198" s="7"/>
      <c r="YC198" s="7"/>
      <c r="YD198" s="7"/>
      <c r="YE198" s="7"/>
      <c r="YF198" s="7"/>
      <c r="YG198" s="7"/>
      <c r="YH198" s="7"/>
      <c r="YI198" s="7"/>
      <c r="YJ198" s="7"/>
      <c r="YK198" s="7"/>
      <c r="YL198" s="7"/>
      <c r="YM198" s="7"/>
      <c r="YN198" s="7"/>
      <c r="YO198" s="7"/>
      <c r="YP198" s="7"/>
      <c r="YQ198" s="7"/>
      <c r="YR198" s="7"/>
      <c r="YS198" s="7"/>
      <c r="YT198" s="7"/>
      <c r="YU198" s="7"/>
      <c r="YV198" s="7"/>
      <c r="YW198" s="7"/>
      <c r="YX198" s="7"/>
      <c r="YY198" s="7"/>
      <c r="YZ198" s="7"/>
      <c r="ZA198" s="7"/>
      <c r="ZB198" s="7"/>
      <c r="ZC198" s="7"/>
      <c r="ZD198" s="7"/>
      <c r="ZE198" s="7"/>
      <c r="ZF198" s="7"/>
      <c r="ZG198" s="7"/>
      <c r="ZH198" s="7"/>
      <c r="ZI198" s="7"/>
      <c r="ZJ198" s="7"/>
      <c r="ZK198" s="7"/>
      <c r="ZL198" s="7"/>
      <c r="ZM198" s="7"/>
      <c r="ZN198" s="7"/>
      <c r="ZO198" s="7"/>
      <c r="ZP198" s="7"/>
      <c r="ZQ198" s="7"/>
      <c r="ZR198" s="7"/>
      <c r="ZS198" s="7"/>
      <c r="ZT198" s="7"/>
      <c r="ZU198" s="7"/>
      <c r="ZV198" s="7"/>
      <c r="ZW198" s="7"/>
      <c r="ZX198" s="7"/>
      <c r="ZY198" s="7"/>
      <c r="ZZ198" s="7"/>
      <c r="AAA198" s="7"/>
      <c r="AAB198" s="7"/>
      <c r="AAC198" s="7"/>
      <c r="AAD198" s="7"/>
      <c r="AAE198" s="7"/>
      <c r="AAF198" s="7"/>
      <c r="AAG198" s="7"/>
      <c r="AAH198" s="7"/>
      <c r="AAI198" s="7"/>
      <c r="AAJ198" s="7"/>
      <c r="AAK198" s="7"/>
      <c r="AAL198" s="7"/>
      <c r="AAM198" s="7"/>
      <c r="AAN198" s="7"/>
      <c r="AAO198" s="7"/>
      <c r="AAP198" s="7"/>
      <c r="AAQ198" s="7"/>
      <c r="AAR198" s="7"/>
      <c r="AAS198" s="7"/>
      <c r="AAT198" s="7"/>
      <c r="AAU198" s="7"/>
      <c r="AAV198" s="7"/>
      <c r="AAW198" s="7"/>
      <c r="AAX198" s="7"/>
      <c r="AAY198" s="7"/>
      <c r="AAZ198" s="7"/>
      <c r="ABA198" s="7"/>
      <c r="ABB198" s="7"/>
      <c r="ABC198" s="7"/>
      <c r="ABD198" s="7"/>
      <c r="ABE198" s="7"/>
      <c r="ABF198" s="7"/>
      <c r="ABG198" s="7"/>
      <c r="ABH198" s="7"/>
      <c r="ABI198" s="7"/>
      <c r="ABJ198" s="7"/>
      <c r="ABK198" s="7"/>
      <c r="ABL198" s="7"/>
      <c r="ABM198" s="7"/>
      <c r="ABN198" s="7"/>
      <c r="ABO198" s="7"/>
      <c r="ABP198" s="7"/>
      <c r="ABQ198" s="7"/>
      <c r="ABR198" s="7"/>
      <c r="ABS198" s="7"/>
      <c r="ABT198" s="7"/>
      <c r="ABU198" s="7"/>
      <c r="ABV198" s="7"/>
      <c r="ABW198" s="7"/>
      <c r="ABX198" s="7"/>
      <c r="ABY198" s="7"/>
      <c r="ABZ198" s="7"/>
      <c r="ACA198" s="7"/>
      <c r="ACB198" s="7"/>
      <c r="ACC198" s="7"/>
      <c r="ACD198" s="7"/>
      <c r="ACE198" s="7"/>
      <c r="ACF198" s="7"/>
      <c r="ACG198" s="7"/>
      <c r="ACH198" s="7"/>
      <c r="ACI198" s="7"/>
      <c r="ACJ198" s="7"/>
      <c r="ACK198" s="7"/>
      <c r="ACL198" s="7"/>
      <c r="ACM198" s="7"/>
      <c r="ACN198" s="7"/>
      <c r="ACO198" s="7"/>
      <c r="ACP198" s="7"/>
      <c r="ACQ198" s="7"/>
      <c r="ACR198" s="7"/>
      <c r="ACS198" s="7"/>
      <c r="ACT198" s="7"/>
      <c r="ACU198" s="7"/>
      <c r="ACV198" s="7"/>
      <c r="ACW198" s="7"/>
      <c r="ACX198" s="7"/>
      <c r="ACY198" s="7"/>
      <c r="ACZ198" s="7"/>
      <c r="ADA198" s="7"/>
      <c r="ADB198" s="7"/>
      <c r="ADC198" s="7"/>
      <c r="ADD198" s="7"/>
      <c r="ADE198" s="7"/>
      <c r="ADF198" s="7"/>
      <c r="ADG198" s="7"/>
      <c r="ADH198" s="7"/>
      <c r="ADI198" s="7"/>
      <c r="ADJ198" s="7"/>
      <c r="ADK198" s="7"/>
      <c r="ADL198" s="7"/>
      <c r="ADM198" s="7"/>
      <c r="ADN198" s="7"/>
      <c r="ADO198" s="7"/>
      <c r="ADP198" s="7"/>
      <c r="ADQ198" s="7"/>
      <c r="ADR198" s="7"/>
      <c r="ADS198" s="7"/>
      <c r="ADT198" s="7"/>
      <c r="ADU198" s="7"/>
      <c r="ADV198" s="7"/>
      <c r="ADW198" s="7"/>
      <c r="ADX198" s="7"/>
      <c r="ADY198" s="7"/>
      <c r="ADZ198" s="7"/>
      <c r="AEA198" s="7"/>
      <c r="AEB198" s="7"/>
      <c r="AEC198" s="7"/>
      <c r="AED198" s="7"/>
      <c r="AEE198" s="7"/>
      <c r="AEF198" s="7"/>
      <c r="AEG198" s="7"/>
      <c r="AEH198" s="7"/>
      <c r="AEI198" s="7"/>
      <c r="AEJ198" s="7"/>
      <c r="AEK198" s="7"/>
      <c r="AEL198" s="7"/>
      <c r="AEM198" s="7"/>
      <c r="AEN198" s="7"/>
      <c r="AEO198" s="7"/>
      <c r="AEP198" s="7"/>
      <c r="AEQ198" s="7"/>
      <c r="AER198" s="7"/>
      <c r="AES198" s="7"/>
      <c r="AET198" s="7"/>
      <c r="AEU198" s="7"/>
      <c r="AEV198" s="7"/>
      <c r="AEW198" s="7"/>
      <c r="AEX198" s="7"/>
      <c r="AEY198" s="7"/>
      <c r="AEZ198" s="7"/>
      <c r="AFA198" s="7"/>
      <c r="AFB198" s="7"/>
      <c r="AFC198" s="7"/>
      <c r="AFD198" s="7"/>
      <c r="AFE198" s="7"/>
      <c r="AFF198" s="7"/>
      <c r="AFG198" s="7"/>
      <c r="AFH198" s="7"/>
      <c r="AFI198" s="7"/>
      <c r="AFJ198" s="7"/>
      <c r="AFK198" s="7"/>
      <c r="AFL198" s="7"/>
      <c r="AFM198" s="7"/>
      <c r="AFN198" s="7"/>
      <c r="AFO198" s="7"/>
      <c r="AFP198" s="7"/>
      <c r="AFQ198" s="7"/>
      <c r="AFR198" s="7"/>
      <c r="AFS198" s="7"/>
      <c r="AFT198" s="7"/>
      <c r="AFU198" s="7"/>
      <c r="AFV198" s="7"/>
      <c r="AFW198" s="7"/>
      <c r="AFX198" s="7"/>
      <c r="AFY198" s="7"/>
      <c r="AFZ198" s="7"/>
      <c r="AGA198" s="7"/>
      <c r="AGB198" s="7"/>
      <c r="AGC198" s="7"/>
      <c r="AGD198" s="7"/>
      <c r="AGE198" s="7"/>
      <c r="AGF198" s="7"/>
      <c r="AGG198" s="7"/>
      <c r="AGH198" s="7"/>
      <c r="AGI198" s="7"/>
      <c r="AGJ198" s="7"/>
      <c r="AGK198" s="7"/>
      <c r="AGL198" s="7"/>
      <c r="AGM198" s="7"/>
      <c r="AGN198" s="7"/>
      <c r="AGO198" s="7"/>
      <c r="AGP198" s="7"/>
      <c r="AGQ198" s="7"/>
      <c r="AGR198" s="7"/>
      <c r="AGS198" s="7"/>
      <c r="AGT198" s="7"/>
      <c r="AGU198" s="7"/>
      <c r="AGV198" s="7"/>
      <c r="AGW198" s="7"/>
      <c r="AGX198" s="7"/>
      <c r="AGY198" s="7"/>
      <c r="AGZ198" s="7"/>
      <c r="AHA198" s="7"/>
      <c r="AHB198" s="7"/>
      <c r="AHC198" s="7"/>
      <c r="AHD198" s="7"/>
      <c r="AHE198" s="7"/>
      <c r="AHF198" s="7"/>
      <c r="AHG198" s="7"/>
      <c r="AHH198" s="7"/>
      <c r="AHI198" s="7"/>
      <c r="AHJ198" s="7"/>
      <c r="AHK198" s="7"/>
      <c r="AHL198" s="7"/>
      <c r="AHM198" s="7"/>
      <c r="AHN198" s="7"/>
      <c r="AHO198" s="7"/>
      <c r="AHP198" s="7"/>
      <c r="AHQ198" s="7"/>
      <c r="AHR198" s="7"/>
      <c r="AHS198" s="7"/>
      <c r="AHT198" s="7"/>
      <c r="AHU198" s="7"/>
      <c r="AHV198" s="7"/>
      <c r="AHW198" s="7"/>
      <c r="AHX198" s="7"/>
      <c r="AHY198" s="7"/>
      <c r="AHZ198" s="7"/>
      <c r="AIA198" s="7"/>
      <c r="AIB198" s="7"/>
      <c r="AIC198" s="7"/>
      <c r="AID198" s="7"/>
      <c r="AIE198" s="7"/>
      <c r="AIF198" s="7"/>
      <c r="AIG198" s="7"/>
      <c r="AIH198" s="7"/>
      <c r="AII198" s="7"/>
      <c r="AIJ198" s="7"/>
      <c r="AIK198" s="7"/>
      <c r="AIL198" s="7"/>
      <c r="AIM198" s="7"/>
      <c r="AIN198" s="7"/>
      <c r="AIO198" s="7"/>
      <c r="AIP198" s="7"/>
      <c r="AIQ198" s="7"/>
      <c r="AIR198" s="7"/>
      <c r="AIS198" s="7"/>
      <c r="AIT198" s="7"/>
      <c r="AIU198" s="7"/>
      <c r="AIV198" s="7"/>
      <c r="AIW198" s="7"/>
      <c r="AIX198" s="7"/>
      <c r="AIY198" s="7"/>
      <c r="AIZ198" s="7"/>
      <c r="AJA198" s="7"/>
      <c r="AJB198" s="7"/>
      <c r="AJC198" s="7"/>
      <c r="AJD198" s="7"/>
      <c r="AJE198" s="7"/>
      <c r="AJF198" s="7"/>
      <c r="AJG198" s="7"/>
      <c r="AJH198" s="7"/>
      <c r="AJI198" s="7"/>
      <c r="AJJ198" s="7"/>
      <c r="AJK198" s="7"/>
      <c r="AJL198" s="7"/>
      <c r="AJM198" s="7"/>
      <c r="AJN198" s="7"/>
      <c r="AJO198" s="7"/>
      <c r="AJP198" s="7"/>
      <c r="AJQ198" s="7"/>
      <c r="AJR198" s="7"/>
      <c r="AJS198" s="7"/>
      <c r="AJT198" s="7"/>
      <c r="AJU198" s="7"/>
      <c r="AJV198" s="7"/>
      <c r="AJW198" s="7"/>
      <c r="AJX198" s="7"/>
      <c r="AJY198" s="7"/>
      <c r="AJZ198" s="7"/>
      <c r="AKA198" s="7"/>
      <c r="AKB198" s="7"/>
      <c r="AKC198" s="7"/>
      <c r="AKD198" s="7"/>
      <c r="AKE198" s="7"/>
      <c r="AKF198" s="7"/>
      <c r="AKG198" s="7"/>
      <c r="AKH198" s="7"/>
      <c r="AKI198" s="7"/>
      <c r="AKJ198" s="7"/>
      <c r="AKK198" s="7"/>
      <c r="AKL198" s="7"/>
      <c r="AKM198" s="7"/>
      <c r="AKN198" s="7"/>
      <c r="AKO198" s="7"/>
      <c r="AKP198" s="7"/>
      <c r="AKQ198" s="7"/>
      <c r="AKR198" s="7"/>
      <c r="AKS198" s="7"/>
      <c r="AKT198" s="7"/>
      <c r="AKU198" s="7"/>
      <c r="AKV198" s="7"/>
      <c r="AKW198" s="7"/>
      <c r="AKX198" s="7"/>
      <c r="AKY198" s="7"/>
      <c r="AKZ198" s="7"/>
      <c r="ALA198" s="7"/>
      <c r="ALB198" s="7"/>
      <c r="ALC198" s="7"/>
      <c r="ALD198" s="7"/>
      <c r="ALE198" s="7"/>
      <c r="ALF198" s="7"/>
      <c r="ALG198" s="7"/>
      <c r="ALH198" s="7"/>
      <c r="ALI198" s="7"/>
      <c r="ALJ198" s="7"/>
      <c r="ALK198" s="7"/>
      <c r="ALL198" s="7"/>
      <c r="ALM198" s="7"/>
      <c r="ALN198" s="7"/>
      <c r="ALO198" s="7"/>
      <c r="ALP198" s="7"/>
      <c r="ALQ198" s="7"/>
      <c r="ALR198" s="7"/>
      <c r="ALS198" s="7"/>
      <c r="ALT198" s="7"/>
      <c r="ALU198" s="7"/>
      <c r="ALV198" s="7"/>
      <c r="ALW198" s="7"/>
      <c r="ALX198" s="7"/>
      <c r="ALY198" s="7"/>
      <c r="ALZ198" s="7"/>
      <c r="AMA198" s="7"/>
      <c r="AMB198" s="7"/>
      <c r="AMC198" s="7"/>
      <c r="AMD198" s="7"/>
    </row>
    <row r="199" spans="1:1018" x14ac:dyDescent="0.25">
      <c r="A199" s="39" t="s">
        <v>124</v>
      </c>
      <c r="B199" s="40" t="s">
        <v>20</v>
      </c>
      <c r="C199" s="41">
        <v>0.57299999999999995</v>
      </c>
      <c r="D199" s="9">
        <v>0.84099999999999997</v>
      </c>
      <c r="E199" s="4" t="s">
        <v>270</v>
      </c>
      <c r="F199" s="4">
        <f>0.953-0.18-0.275</f>
        <v>0.49799999999999989</v>
      </c>
      <c r="G199" s="21" t="s">
        <v>10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  <c r="ER199" s="7"/>
      <c r="ES199" s="7"/>
      <c r="ET199" s="7"/>
      <c r="EU199" s="7"/>
      <c r="EV199" s="7"/>
      <c r="EW199" s="7"/>
      <c r="EX199" s="7"/>
      <c r="EY199" s="7"/>
      <c r="EZ199" s="7"/>
      <c r="FA199" s="7"/>
      <c r="FB199" s="7"/>
      <c r="FC199" s="7"/>
      <c r="FD199" s="7"/>
      <c r="FE199" s="7"/>
      <c r="FF199" s="7"/>
      <c r="FG199" s="7"/>
      <c r="FH199" s="7"/>
      <c r="FI199" s="7"/>
      <c r="FJ199" s="7"/>
      <c r="FK199" s="7"/>
      <c r="FL199" s="7"/>
      <c r="FM199" s="7"/>
      <c r="FN199" s="7"/>
      <c r="FO199" s="7"/>
      <c r="FP199" s="7"/>
      <c r="FQ199" s="7"/>
      <c r="FR199" s="7"/>
      <c r="FS199" s="7"/>
      <c r="FT199" s="7"/>
      <c r="FU199" s="7"/>
      <c r="FV199" s="7"/>
      <c r="FW199" s="7"/>
      <c r="FX199" s="7"/>
      <c r="FY199" s="7"/>
      <c r="FZ199" s="7"/>
      <c r="GA199" s="7"/>
      <c r="GB199" s="7"/>
      <c r="GC199" s="7"/>
      <c r="GD199" s="7"/>
      <c r="GE199" s="7"/>
      <c r="GF199" s="7"/>
      <c r="GG199" s="7"/>
      <c r="GH199" s="7"/>
      <c r="GI199" s="7"/>
      <c r="GJ199" s="7"/>
      <c r="GK199" s="7"/>
      <c r="GL199" s="7"/>
      <c r="GM199" s="7"/>
      <c r="GN199" s="7"/>
      <c r="GO199" s="7"/>
      <c r="GP199" s="7"/>
      <c r="GQ199" s="7"/>
      <c r="GR199" s="7"/>
      <c r="GS199" s="7"/>
      <c r="GT199" s="7"/>
      <c r="GU199" s="7"/>
      <c r="GV199" s="7"/>
      <c r="GW199" s="7"/>
      <c r="GX199" s="7"/>
      <c r="GY199" s="7"/>
      <c r="GZ199" s="7"/>
      <c r="HA199" s="7"/>
      <c r="HB199" s="7"/>
      <c r="HC199" s="7"/>
      <c r="HD199" s="7"/>
      <c r="HE199" s="7"/>
      <c r="HF199" s="7"/>
      <c r="HG199" s="7"/>
      <c r="HH199" s="7"/>
      <c r="HI199" s="7"/>
      <c r="HJ199" s="7"/>
      <c r="HK199" s="7"/>
      <c r="HL199" s="7"/>
      <c r="HM199" s="7"/>
      <c r="HN199" s="7"/>
      <c r="HO199" s="7"/>
      <c r="HP199" s="7"/>
      <c r="HQ199" s="7"/>
      <c r="HR199" s="7"/>
      <c r="HS199" s="7"/>
      <c r="HT199" s="7"/>
      <c r="HU199" s="7"/>
      <c r="HV199" s="7"/>
      <c r="HW199" s="7"/>
      <c r="HX199" s="7"/>
      <c r="HY199" s="7"/>
      <c r="HZ199" s="7"/>
      <c r="IA199" s="7"/>
      <c r="IB199" s="7"/>
      <c r="IC199" s="7"/>
      <c r="ID199" s="7"/>
      <c r="IE199" s="7"/>
      <c r="IF199" s="7"/>
      <c r="IG199" s="7"/>
      <c r="IH199" s="7"/>
      <c r="II199" s="7"/>
      <c r="IJ199" s="7"/>
      <c r="IK199" s="7"/>
      <c r="IL199" s="7"/>
      <c r="IM199" s="7"/>
      <c r="IN199" s="7"/>
      <c r="IO199" s="7"/>
      <c r="IP199" s="7"/>
      <c r="IQ199" s="7"/>
      <c r="IR199" s="7"/>
      <c r="IS199" s="7"/>
      <c r="IT199" s="7"/>
      <c r="IU199" s="7"/>
      <c r="IV199" s="7"/>
      <c r="IW199" s="7"/>
      <c r="IX199" s="7"/>
      <c r="IY199" s="7"/>
      <c r="IZ199" s="7"/>
      <c r="JA199" s="7"/>
      <c r="JB199" s="7"/>
      <c r="JC199" s="7"/>
      <c r="JD199" s="7"/>
      <c r="JE199" s="7"/>
      <c r="JF199" s="7"/>
      <c r="JG199" s="7"/>
      <c r="JH199" s="7"/>
      <c r="JI199" s="7"/>
      <c r="JJ199" s="7"/>
      <c r="JK199" s="7"/>
      <c r="JL199" s="7"/>
      <c r="JM199" s="7"/>
      <c r="JN199" s="7"/>
      <c r="JO199" s="7"/>
      <c r="JP199" s="7"/>
      <c r="JQ199" s="7"/>
      <c r="JR199" s="7"/>
      <c r="JS199" s="7"/>
      <c r="JT199" s="7"/>
      <c r="JU199" s="7"/>
      <c r="JV199" s="7"/>
      <c r="JW199" s="7"/>
      <c r="JX199" s="7"/>
      <c r="JY199" s="7"/>
      <c r="JZ199" s="7"/>
      <c r="KA199" s="7"/>
      <c r="KB199" s="7"/>
      <c r="KC199" s="7"/>
      <c r="KD199" s="7"/>
      <c r="KE199" s="7"/>
      <c r="KF199" s="7"/>
      <c r="KG199" s="7"/>
      <c r="KH199" s="7"/>
      <c r="KI199" s="7"/>
      <c r="KJ199" s="7"/>
      <c r="KK199" s="7"/>
      <c r="KL199" s="7"/>
      <c r="KM199" s="7"/>
      <c r="KN199" s="7"/>
      <c r="KO199" s="7"/>
      <c r="KP199" s="7"/>
      <c r="KQ199" s="7"/>
      <c r="KR199" s="7"/>
      <c r="KS199" s="7"/>
      <c r="KT199" s="7"/>
      <c r="KU199" s="7"/>
      <c r="KV199" s="7"/>
      <c r="KW199" s="7"/>
      <c r="KX199" s="7"/>
      <c r="KY199" s="7"/>
      <c r="KZ199" s="7"/>
      <c r="LA199" s="7"/>
      <c r="LB199" s="7"/>
      <c r="LC199" s="7"/>
      <c r="LD199" s="7"/>
      <c r="LE199" s="7"/>
      <c r="LF199" s="7"/>
      <c r="LG199" s="7"/>
      <c r="LH199" s="7"/>
      <c r="LI199" s="7"/>
      <c r="LJ199" s="7"/>
      <c r="LK199" s="7"/>
      <c r="LL199" s="7"/>
      <c r="LM199" s="7"/>
      <c r="LN199" s="7"/>
      <c r="LO199" s="7"/>
      <c r="LP199" s="7"/>
      <c r="LQ199" s="7"/>
      <c r="LR199" s="7"/>
      <c r="LS199" s="7"/>
      <c r="LT199" s="7"/>
      <c r="LU199" s="7"/>
      <c r="LV199" s="7"/>
      <c r="LW199" s="7"/>
      <c r="LX199" s="7"/>
      <c r="LY199" s="7"/>
      <c r="LZ199" s="7"/>
      <c r="MA199" s="7"/>
      <c r="MB199" s="7"/>
      <c r="MC199" s="7"/>
      <c r="MD199" s="7"/>
      <c r="ME199" s="7"/>
      <c r="MF199" s="7"/>
      <c r="MG199" s="7"/>
      <c r="MH199" s="7"/>
      <c r="MI199" s="7"/>
      <c r="MJ199" s="7"/>
      <c r="MK199" s="7"/>
      <c r="ML199" s="7"/>
      <c r="MM199" s="7"/>
      <c r="MN199" s="7"/>
      <c r="MO199" s="7"/>
      <c r="MP199" s="7"/>
      <c r="MQ199" s="7"/>
      <c r="MR199" s="7"/>
      <c r="MS199" s="7"/>
      <c r="MT199" s="7"/>
      <c r="MU199" s="7"/>
      <c r="MV199" s="7"/>
      <c r="MW199" s="7"/>
      <c r="MX199" s="7"/>
      <c r="MY199" s="7"/>
      <c r="MZ199" s="7"/>
      <c r="NA199" s="7"/>
      <c r="NB199" s="7"/>
      <c r="NC199" s="7"/>
      <c r="ND199" s="7"/>
      <c r="NE199" s="7"/>
      <c r="NF199" s="7"/>
      <c r="NG199" s="7"/>
      <c r="NH199" s="7"/>
      <c r="NI199" s="7"/>
      <c r="NJ199" s="7"/>
      <c r="NK199" s="7"/>
      <c r="NL199" s="7"/>
      <c r="NM199" s="7"/>
      <c r="NN199" s="7"/>
      <c r="NO199" s="7"/>
      <c r="NP199" s="7"/>
      <c r="NQ199" s="7"/>
      <c r="NR199" s="7"/>
      <c r="NS199" s="7"/>
      <c r="NT199" s="7"/>
      <c r="NU199" s="7"/>
      <c r="NV199" s="7"/>
      <c r="NW199" s="7"/>
      <c r="NX199" s="7"/>
      <c r="NY199" s="7"/>
      <c r="NZ199" s="7"/>
      <c r="OA199" s="7"/>
      <c r="OB199" s="7"/>
      <c r="OC199" s="7"/>
      <c r="OD199" s="7"/>
      <c r="OE199" s="7"/>
      <c r="OF199" s="7"/>
      <c r="OG199" s="7"/>
      <c r="OH199" s="7"/>
      <c r="OI199" s="7"/>
      <c r="OJ199" s="7"/>
      <c r="OK199" s="7"/>
      <c r="OL199" s="7"/>
      <c r="OM199" s="7"/>
      <c r="ON199" s="7"/>
      <c r="OO199" s="7"/>
      <c r="OP199" s="7"/>
      <c r="OQ199" s="7"/>
      <c r="OR199" s="7"/>
      <c r="OS199" s="7"/>
      <c r="OT199" s="7"/>
      <c r="OU199" s="7"/>
      <c r="OV199" s="7"/>
      <c r="OW199" s="7"/>
      <c r="OX199" s="7"/>
      <c r="OY199" s="7"/>
      <c r="OZ199" s="7"/>
      <c r="PA199" s="7"/>
      <c r="PB199" s="7"/>
      <c r="PC199" s="7"/>
      <c r="PD199" s="7"/>
      <c r="PE199" s="7"/>
      <c r="PF199" s="7"/>
      <c r="PG199" s="7"/>
      <c r="PH199" s="7"/>
      <c r="PI199" s="7"/>
      <c r="PJ199" s="7"/>
      <c r="PK199" s="7"/>
      <c r="PL199" s="7"/>
      <c r="PM199" s="7"/>
      <c r="PN199" s="7"/>
      <c r="PO199" s="7"/>
      <c r="PP199" s="7"/>
      <c r="PQ199" s="7"/>
      <c r="PR199" s="7"/>
      <c r="PS199" s="7"/>
      <c r="PT199" s="7"/>
      <c r="PU199" s="7"/>
      <c r="PV199" s="7"/>
      <c r="PW199" s="7"/>
      <c r="PX199" s="7"/>
      <c r="PY199" s="7"/>
      <c r="PZ199" s="7"/>
      <c r="QA199" s="7"/>
      <c r="QB199" s="7"/>
      <c r="QC199" s="7"/>
      <c r="QD199" s="7"/>
      <c r="QE199" s="7"/>
      <c r="QF199" s="7"/>
      <c r="QG199" s="7"/>
      <c r="QH199" s="7"/>
      <c r="QI199" s="7"/>
      <c r="QJ199" s="7"/>
      <c r="QK199" s="7"/>
      <c r="QL199" s="7"/>
      <c r="QM199" s="7"/>
      <c r="QN199" s="7"/>
      <c r="QO199" s="7"/>
      <c r="QP199" s="7"/>
      <c r="QQ199" s="7"/>
      <c r="QR199" s="7"/>
      <c r="QS199" s="7"/>
      <c r="QT199" s="7"/>
      <c r="QU199" s="7"/>
      <c r="QV199" s="7"/>
      <c r="QW199" s="7"/>
      <c r="QX199" s="7"/>
      <c r="QY199" s="7"/>
      <c r="QZ199" s="7"/>
      <c r="RA199" s="7"/>
      <c r="RB199" s="7"/>
      <c r="RC199" s="7"/>
      <c r="RD199" s="7"/>
      <c r="RE199" s="7"/>
      <c r="RF199" s="7"/>
      <c r="RG199" s="7"/>
      <c r="RH199" s="7"/>
      <c r="RI199" s="7"/>
      <c r="RJ199" s="7"/>
      <c r="RK199" s="7"/>
      <c r="RL199" s="7"/>
      <c r="RM199" s="7"/>
      <c r="RN199" s="7"/>
      <c r="RO199" s="7"/>
      <c r="RP199" s="7"/>
      <c r="RQ199" s="7"/>
      <c r="RR199" s="7"/>
      <c r="RS199" s="7"/>
      <c r="RT199" s="7"/>
      <c r="RU199" s="7"/>
      <c r="RV199" s="7"/>
      <c r="RW199" s="7"/>
      <c r="RX199" s="7"/>
      <c r="RY199" s="7"/>
      <c r="RZ199" s="7"/>
      <c r="SA199" s="7"/>
      <c r="SB199" s="7"/>
      <c r="SC199" s="7"/>
      <c r="SD199" s="7"/>
      <c r="SE199" s="7"/>
      <c r="SF199" s="7"/>
      <c r="SG199" s="7"/>
      <c r="SH199" s="7"/>
      <c r="SI199" s="7"/>
      <c r="SJ199" s="7"/>
      <c r="SK199" s="7"/>
      <c r="SL199" s="7"/>
      <c r="SM199" s="7"/>
      <c r="SN199" s="7"/>
      <c r="SO199" s="7"/>
      <c r="SP199" s="7"/>
      <c r="SQ199" s="7"/>
      <c r="SR199" s="7"/>
      <c r="SS199" s="7"/>
      <c r="ST199" s="7"/>
      <c r="SU199" s="7"/>
      <c r="SV199" s="7"/>
      <c r="SW199" s="7"/>
      <c r="SX199" s="7"/>
      <c r="SY199" s="7"/>
      <c r="SZ199" s="7"/>
      <c r="TA199" s="7"/>
      <c r="TB199" s="7"/>
      <c r="TC199" s="7"/>
      <c r="TD199" s="7"/>
      <c r="TE199" s="7"/>
      <c r="TF199" s="7"/>
      <c r="TG199" s="7"/>
      <c r="TH199" s="7"/>
      <c r="TI199" s="7"/>
      <c r="TJ199" s="7"/>
      <c r="TK199" s="7"/>
      <c r="TL199" s="7"/>
      <c r="TM199" s="7"/>
      <c r="TN199" s="7"/>
      <c r="TO199" s="7"/>
      <c r="TP199" s="7"/>
      <c r="TQ199" s="7"/>
      <c r="TR199" s="7"/>
      <c r="TS199" s="7"/>
      <c r="TT199" s="7"/>
      <c r="TU199" s="7"/>
      <c r="TV199" s="7"/>
      <c r="TW199" s="7"/>
      <c r="TX199" s="7"/>
      <c r="TY199" s="7"/>
      <c r="TZ199" s="7"/>
      <c r="UA199" s="7"/>
      <c r="UB199" s="7"/>
      <c r="UC199" s="7"/>
      <c r="UD199" s="7"/>
      <c r="UE199" s="7"/>
      <c r="UF199" s="7"/>
      <c r="UG199" s="7"/>
      <c r="UH199" s="7"/>
      <c r="UI199" s="7"/>
      <c r="UJ199" s="7"/>
      <c r="UK199" s="7"/>
      <c r="UL199" s="7"/>
      <c r="UM199" s="7"/>
      <c r="UN199" s="7"/>
      <c r="UO199" s="7"/>
      <c r="UP199" s="7"/>
      <c r="UQ199" s="7"/>
      <c r="UR199" s="7"/>
      <c r="US199" s="7"/>
      <c r="UT199" s="7"/>
      <c r="UU199" s="7"/>
      <c r="UV199" s="7"/>
      <c r="UW199" s="7"/>
      <c r="UX199" s="7"/>
      <c r="UY199" s="7"/>
      <c r="UZ199" s="7"/>
      <c r="VA199" s="7"/>
      <c r="VB199" s="7"/>
      <c r="VC199" s="7"/>
      <c r="VD199" s="7"/>
      <c r="VE199" s="7"/>
      <c r="VF199" s="7"/>
      <c r="VG199" s="7"/>
      <c r="VH199" s="7"/>
      <c r="VI199" s="7"/>
      <c r="VJ199" s="7"/>
      <c r="VK199" s="7"/>
      <c r="VL199" s="7"/>
      <c r="VM199" s="7"/>
      <c r="VN199" s="7"/>
      <c r="VO199" s="7"/>
      <c r="VP199" s="7"/>
      <c r="VQ199" s="7"/>
      <c r="VR199" s="7"/>
      <c r="VS199" s="7"/>
      <c r="VT199" s="7"/>
      <c r="VU199" s="7"/>
      <c r="VV199" s="7"/>
      <c r="VW199" s="7"/>
      <c r="VX199" s="7"/>
      <c r="VY199" s="7"/>
      <c r="VZ199" s="7"/>
      <c r="WA199" s="7"/>
      <c r="WB199" s="7"/>
      <c r="WC199" s="7"/>
      <c r="WD199" s="7"/>
      <c r="WE199" s="7"/>
      <c r="WF199" s="7"/>
      <c r="WG199" s="7"/>
      <c r="WH199" s="7"/>
      <c r="WI199" s="7"/>
      <c r="WJ199" s="7"/>
      <c r="WK199" s="7"/>
      <c r="WL199" s="7"/>
      <c r="WM199" s="7"/>
      <c r="WN199" s="7"/>
      <c r="WO199" s="7"/>
      <c r="WP199" s="7"/>
      <c r="WQ199" s="7"/>
      <c r="WR199" s="7"/>
      <c r="WS199" s="7"/>
      <c r="WT199" s="7"/>
      <c r="WU199" s="7"/>
      <c r="WV199" s="7"/>
      <c r="WW199" s="7"/>
      <c r="WX199" s="7"/>
      <c r="WY199" s="7"/>
      <c r="WZ199" s="7"/>
      <c r="XA199" s="7"/>
      <c r="XB199" s="7"/>
      <c r="XC199" s="7"/>
      <c r="XD199" s="7"/>
      <c r="XE199" s="7"/>
      <c r="XF199" s="7"/>
      <c r="XG199" s="7"/>
      <c r="XH199" s="7"/>
      <c r="XI199" s="7"/>
      <c r="XJ199" s="7"/>
      <c r="XK199" s="7"/>
      <c r="XL199" s="7"/>
      <c r="XM199" s="7"/>
      <c r="XN199" s="7"/>
      <c r="XO199" s="7"/>
      <c r="XP199" s="7"/>
      <c r="XQ199" s="7"/>
      <c r="XR199" s="7"/>
      <c r="XS199" s="7"/>
      <c r="XT199" s="7"/>
      <c r="XU199" s="7"/>
      <c r="XV199" s="7"/>
      <c r="XW199" s="7"/>
      <c r="XX199" s="7"/>
      <c r="XY199" s="7"/>
      <c r="XZ199" s="7"/>
      <c r="YA199" s="7"/>
      <c r="YB199" s="7"/>
      <c r="YC199" s="7"/>
      <c r="YD199" s="7"/>
      <c r="YE199" s="7"/>
      <c r="YF199" s="7"/>
      <c r="YG199" s="7"/>
      <c r="YH199" s="7"/>
      <c r="YI199" s="7"/>
      <c r="YJ199" s="7"/>
      <c r="YK199" s="7"/>
      <c r="YL199" s="7"/>
      <c r="YM199" s="7"/>
      <c r="YN199" s="7"/>
      <c r="YO199" s="7"/>
      <c r="YP199" s="7"/>
      <c r="YQ199" s="7"/>
      <c r="YR199" s="7"/>
      <c r="YS199" s="7"/>
      <c r="YT199" s="7"/>
      <c r="YU199" s="7"/>
      <c r="YV199" s="7"/>
      <c r="YW199" s="7"/>
      <c r="YX199" s="7"/>
      <c r="YY199" s="7"/>
      <c r="YZ199" s="7"/>
      <c r="ZA199" s="7"/>
      <c r="ZB199" s="7"/>
      <c r="ZC199" s="7"/>
      <c r="ZD199" s="7"/>
      <c r="ZE199" s="7"/>
      <c r="ZF199" s="7"/>
      <c r="ZG199" s="7"/>
      <c r="ZH199" s="7"/>
      <c r="ZI199" s="7"/>
      <c r="ZJ199" s="7"/>
      <c r="ZK199" s="7"/>
      <c r="ZL199" s="7"/>
      <c r="ZM199" s="7"/>
      <c r="ZN199" s="7"/>
      <c r="ZO199" s="7"/>
      <c r="ZP199" s="7"/>
      <c r="ZQ199" s="7"/>
      <c r="ZR199" s="7"/>
      <c r="ZS199" s="7"/>
      <c r="ZT199" s="7"/>
      <c r="ZU199" s="7"/>
      <c r="ZV199" s="7"/>
      <c r="ZW199" s="7"/>
      <c r="ZX199" s="7"/>
      <c r="ZY199" s="7"/>
      <c r="ZZ199" s="7"/>
      <c r="AAA199" s="7"/>
      <c r="AAB199" s="7"/>
      <c r="AAC199" s="7"/>
      <c r="AAD199" s="7"/>
      <c r="AAE199" s="7"/>
      <c r="AAF199" s="7"/>
      <c r="AAG199" s="7"/>
      <c r="AAH199" s="7"/>
      <c r="AAI199" s="7"/>
      <c r="AAJ199" s="7"/>
      <c r="AAK199" s="7"/>
      <c r="AAL199" s="7"/>
      <c r="AAM199" s="7"/>
      <c r="AAN199" s="7"/>
      <c r="AAO199" s="7"/>
      <c r="AAP199" s="7"/>
      <c r="AAQ199" s="7"/>
      <c r="AAR199" s="7"/>
      <c r="AAS199" s="7"/>
      <c r="AAT199" s="7"/>
      <c r="AAU199" s="7"/>
      <c r="AAV199" s="7"/>
      <c r="AAW199" s="7"/>
      <c r="AAX199" s="7"/>
      <c r="AAY199" s="7"/>
      <c r="AAZ199" s="7"/>
      <c r="ABA199" s="7"/>
      <c r="ABB199" s="7"/>
      <c r="ABC199" s="7"/>
      <c r="ABD199" s="7"/>
      <c r="ABE199" s="7"/>
      <c r="ABF199" s="7"/>
      <c r="ABG199" s="7"/>
      <c r="ABH199" s="7"/>
      <c r="ABI199" s="7"/>
      <c r="ABJ199" s="7"/>
      <c r="ABK199" s="7"/>
      <c r="ABL199" s="7"/>
      <c r="ABM199" s="7"/>
      <c r="ABN199" s="7"/>
      <c r="ABO199" s="7"/>
      <c r="ABP199" s="7"/>
      <c r="ABQ199" s="7"/>
      <c r="ABR199" s="7"/>
      <c r="ABS199" s="7"/>
      <c r="ABT199" s="7"/>
      <c r="ABU199" s="7"/>
      <c r="ABV199" s="7"/>
      <c r="ABW199" s="7"/>
      <c r="ABX199" s="7"/>
      <c r="ABY199" s="7"/>
      <c r="ABZ199" s="7"/>
      <c r="ACA199" s="7"/>
      <c r="ACB199" s="7"/>
      <c r="ACC199" s="7"/>
      <c r="ACD199" s="7"/>
      <c r="ACE199" s="7"/>
      <c r="ACF199" s="7"/>
      <c r="ACG199" s="7"/>
      <c r="ACH199" s="7"/>
      <c r="ACI199" s="7"/>
      <c r="ACJ199" s="7"/>
      <c r="ACK199" s="7"/>
      <c r="ACL199" s="7"/>
      <c r="ACM199" s="7"/>
      <c r="ACN199" s="7"/>
      <c r="ACO199" s="7"/>
      <c r="ACP199" s="7"/>
      <c r="ACQ199" s="7"/>
      <c r="ACR199" s="7"/>
      <c r="ACS199" s="7"/>
      <c r="ACT199" s="7"/>
      <c r="ACU199" s="7"/>
      <c r="ACV199" s="7"/>
      <c r="ACW199" s="7"/>
      <c r="ACX199" s="7"/>
      <c r="ACY199" s="7"/>
      <c r="ACZ199" s="7"/>
      <c r="ADA199" s="7"/>
      <c r="ADB199" s="7"/>
      <c r="ADC199" s="7"/>
      <c r="ADD199" s="7"/>
      <c r="ADE199" s="7"/>
      <c r="ADF199" s="7"/>
      <c r="ADG199" s="7"/>
      <c r="ADH199" s="7"/>
      <c r="ADI199" s="7"/>
      <c r="ADJ199" s="7"/>
      <c r="ADK199" s="7"/>
      <c r="ADL199" s="7"/>
      <c r="ADM199" s="7"/>
      <c r="ADN199" s="7"/>
      <c r="ADO199" s="7"/>
      <c r="ADP199" s="7"/>
      <c r="ADQ199" s="7"/>
      <c r="ADR199" s="7"/>
      <c r="ADS199" s="7"/>
      <c r="ADT199" s="7"/>
      <c r="ADU199" s="7"/>
      <c r="ADV199" s="7"/>
      <c r="ADW199" s="7"/>
      <c r="ADX199" s="7"/>
      <c r="ADY199" s="7"/>
      <c r="ADZ199" s="7"/>
      <c r="AEA199" s="7"/>
      <c r="AEB199" s="7"/>
      <c r="AEC199" s="7"/>
      <c r="AED199" s="7"/>
      <c r="AEE199" s="7"/>
      <c r="AEF199" s="7"/>
      <c r="AEG199" s="7"/>
      <c r="AEH199" s="7"/>
      <c r="AEI199" s="7"/>
      <c r="AEJ199" s="7"/>
      <c r="AEK199" s="7"/>
      <c r="AEL199" s="7"/>
      <c r="AEM199" s="7"/>
      <c r="AEN199" s="7"/>
      <c r="AEO199" s="7"/>
      <c r="AEP199" s="7"/>
      <c r="AEQ199" s="7"/>
      <c r="AER199" s="7"/>
      <c r="AES199" s="7"/>
      <c r="AET199" s="7"/>
      <c r="AEU199" s="7"/>
      <c r="AEV199" s="7"/>
      <c r="AEW199" s="7"/>
      <c r="AEX199" s="7"/>
      <c r="AEY199" s="7"/>
      <c r="AEZ199" s="7"/>
      <c r="AFA199" s="7"/>
      <c r="AFB199" s="7"/>
      <c r="AFC199" s="7"/>
      <c r="AFD199" s="7"/>
      <c r="AFE199" s="7"/>
      <c r="AFF199" s="7"/>
      <c r="AFG199" s="7"/>
      <c r="AFH199" s="7"/>
      <c r="AFI199" s="7"/>
      <c r="AFJ199" s="7"/>
      <c r="AFK199" s="7"/>
      <c r="AFL199" s="7"/>
      <c r="AFM199" s="7"/>
      <c r="AFN199" s="7"/>
      <c r="AFO199" s="7"/>
      <c r="AFP199" s="7"/>
      <c r="AFQ199" s="7"/>
      <c r="AFR199" s="7"/>
      <c r="AFS199" s="7"/>
      <c r="AFT199" s="7"/>
      <c r="AFU199" s="7"/>
      <c r="AFV199" s="7"/>
      <c r="AFW199" s="7"/>
      <c r="AFX199" s="7"/>
      <c r="AFY199" s="7"/>
      <c r="AFZ199" s="7"/>
      <c r="AGA199" s="7"/>
      <c r="AGB199" s="7"/>
      <c r="AGC199" s="7"/>
      <c r="AGD199" s="7"/>
      <c r="AGE199" s="7"/>
      <c r="AGF199" s="7"/>
      <c r="AGG199" s="7"/>
      <c r="AGH199" s="7"/>
      <c r="AGI199" s="7"/>
      <c r="AGJ199" s="7"/>
      <c r="AGK199" s="7"/>
      <c r="AGL199" s="7"/>
      <c r="AGM199" s="7"/>
      <c r="AGN199" s="7"/>
      <c r="AGO199" s="7"/>
      <c r="AGP199" s="7"/>
      <c r="AGQ199" s="7"/>
      <c r="AGR199" s="7"/>
      <c r="AGS199" s="7"/>
      <c r="AGT199" s="7"/>
      <c r="AGU199" s="7"/>
      <c r="AGV199" s="7"/>
      <c r="AGW199" s="7"/>
      <c r="AGX199" s="7"/>
      <c r="AGY199" s="7"/>
      <c r="AGZ199" s="7"/>
      <c r="AHA199" s="7"/>
      <c r="AHB199" s="7"/>
      <c r="AHC199" s="7"/>
      <c r="AHD199" s="7"/>
      <c r="AHE199" s="7"/>
      <c r="AHF199" s="7"/>
      <c r="AHG199" s="7"/>
      <c r="AHH199" s="7"/>
      <c r="AHI199" s="7"/>
      <c r="AHJ199" s="7"/>
      <c r="AHK199" s="7"/>
      <c r="AHL199" s="7"/>
      <c r="AHM199" s="7"/>
      <c r="AHN199" s="7"/>
      <c r="AHO199" s="7"/>
      <c r="AHP199" s="7"/>
      <c r="AHQ199" s="7"/>
      <c r="AHR199" s="7"/>
      <c r="AHS199" s="7"/>
      <c r="AHT199" s="7"/>
      <c r="AHU199" s="7"/>
      <c r="AHV199" s="7"/>
      <c r="AHW199" s="7"/>
      <c r="AHX199" s="7"/>
      <c r="AHY199" s="7"/>
      <c r="AHZ199" s="7"/>
      <c r="AIA199" s="7"/>
      <c r="AIB199" s="7"/>
      <c r="AIC199" s="7"/>
      <c r="AID199" s="7"/>
      <c r="AIE199" s="7"/>
      <c r="AIF199" s="7"/>
      <c r="AIG199" s="7"/>
      <c r="AIH199" s="7"/>
      <c r="AII199" s="7"/>
      <c r="AIJ199" s="7"/>
      <c r="AIK199" s="7"/>
      <c r="AIL199" s="7"/>
      <c r="AIM199" s="7"/>
      <c r="AIN199" s="7"/>
      <c r="AIO199" s="7"/>
      <c r="AIP199" s="7"/>
      <c r="AIQ199" s="7"/>
      <c r="AIR199" s="7"/>
      <c r="AIS199" s="7"/>
      <c r="AIT199" s="7"/>
      <c r="AIU199" s="7"/>
      <c r="AIV199" s="7"/>
      <c r="AIW199" s="7"/>
      <c r="AIX199" s="7"/>
      <c r="AIY199" s="7"/>
      <c r="AIZ199" s="7"/>
      <c r="AJA199" s="7"/>
      <c r="AJB199" s="7"/>
      <c r="AJC199" s="7"/>
      <c r="AJD199" s="7"/>
      <c r="AJE199" s="7"/>
      <c r="AJF199" s="7"/>
      <c r="AJG199" s="7"/>
      <c r="AJH199" s="7"/>
      <c r="AJI199" s="7"/>
      <c r="AJJ199" s="7"/>
      <c r="AJK199" s="7"/>
      <c r="AJL199" s="7"/>
      <c r="AJM199" s="7"/>
      <c r="AJN199" s="7"/>
      <c r="AJO199" s="7"/>
      <c r="AJP199" s="7"/>
      <c r="AJQ199" s="7"/>
      <c r="AJR199" s="7"/>
      <c r="AJS199" s="7"/>
      <c r="AJT199" s="7"/>
      <c r="AJU199" s="7"/>
      <c r="AJV199" s="7"/>
      <c r="AJW199" s="7"/>
      <c r="AJX199" s="7"/>
      <c r="AJY199" s="7"/>
      <c r="AJZ199" s="7"/>
      <c r="AKA199" s="7"/>
      <c r="AKB199" s="7"/>
      <c r="AKC199" s="7"/>
      <c r="AKD199" s="7"/>
      <c r="AKE199" s="7"/>
      <c r="AKF199" s="7"/>
      <c r="AKG199" s="7"/>
      <c r="AKH199" s="7"/>
      <c r="AKI199" s="7"/>
      <c r="AKJ199" s="7"/>
      <c r="AKK199" s="7"/>
      <c r="AKL199" s="7"/>
      <c r="AKM199" s="7"/>
      <c r="AKN199" s="7"/>
      <c r="AKO199" s="7"/>
      <c r="AKP199" s="7"/>
      <c r="AKQ199" s="7"/>
      <c r="AKR199" s="7"/>
      <c r="AKS199" s="7"/>
      <c r="AKT199" s="7"/>
      <c r="AKU199" s="7"/>
      <c r="AKV199" s="7"/>
      <c r="AKW199" s="7"/>
      <c r="AKX199" s="7"/>
      <c r="AKY199" s="7"/>
      <c r="AKZ199" s="7"/>
      <c r="ALA199" s="7"/>
      <c r="ALB199" s="7"/>
      <c r="ALC199" s="7"/>
      <c r="ALD199" s="7"/>
      <c r="ALE199" s="7"/>
      <c r="ALF199" s="7"/>
      <c r="ALG199" s="7"/>
      <c r="ALH199" s="7"/>
      <c r="ALI199" s="7"/>
      <c r="ALJ199" s="7"/>
      <c r="ALK199" s="7"/>
      <c r="ALL199" s="7"/>
      <c r="ALM199" s="7"/>
      <c r="ALN199" s="7"/>
      <c r="ALO199" s="7"/>
      <c r="ALP199" s="7"/>
      <c r="ALQ199" s="7"/>
      <c r="ALR199" s="7"/>
      <c r="ALS199" s="7"/>
      <c r="ALT199" s="7"/>
      <c r="ALU199" s="7"/>
      <c r="ALV199" s="7"/>
      <c r="ALW199" s="7"/>
      <c r="ALX199" s="7"/>
      <c r="ALY199" s="7"/>
      <c r="ALZ199" s="7"/>
      <c r="AMA199" s="7"/>
      <c r="AMB199" s="7"/>
      <c r="AMC199" s="7"/>
      <c r="AMD199" s="7"/>
    </row>
    <row r="200" spans="1:1018" x14ac:dyDescent="0.25">
      <c r="A200" s="39" t="s">
        <v>124</v>
      </c>
      <c r="B200" s="40" t="s">
        <v>20</v>
      </c>
      <c r="C200" s="41">
        <v>0.39800000000000002</v>
      </c>
      <c r="D200" s="9">
        <v>0.65800000000000003</v>
      </c>
      <c r="E200" s="4" t="s">
        <v>271</v>
      </c>
      <c r="F200" s="4">
        <f>0.967-0.635</f>
        <v>0.33199999999999996</v>
      </c>
      <c r="G200" s="21" t="s">
        <v>10</v>
      </c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  <c r="ER200" s="7"/>
      <c r="ES200" s="7"/>
      <c r="ET200" s="7"/>
      <c r="EU200" s="7"/>
      <c r="EV200" s="7"/>
      <c r="EW200" s="7"/>
      <c r="EX200" s="7"/>
      <c r="EY200" s="7"/>
      <c r="EZ200" s="7"/>
      <c r="FA200" s="7"/>
      <c r="FB200" s="7"/>
      <c r="FC200" s="7"/>
      <c r="FD200" s="7"/>
      <c r="FE200" s="7"/>
      <c r="FF200" s="7"/>
      <c r="FG200" s="7"/>
      <c r="FH200" s="7"/>
      <c r="FI200" s="7"/>
      <c r="FJ200" s="7"/>
      <c r="FK200" s="7"/>
      <c r="FL200" s="7"/>
      <c r="FM200" s="7"/>
      <c r="FN200" s="7"/>
      <c r="FO200" s="7"/>
      <c r="FP200" s="7"/>
      <c r="FQ200" s="7"/>
      <c r="FR200" s="7"/>
      <c r="FS200" s="7"/>
      <c r="FT200" s="7"/>
      <c r="FU200" s="7"/>
      <c r="FV200" s="7"/>
      <c r="FW200" s="7"/>
      <c r="FX200" s="7"/>
      <c r="FY200" s="7"/>
      <c r="FZ200" s="7"/>
      <c r="GA200" s="7"/>
      <c r="GB200" s="7"/>
      <c r="GC200" s="7"/>
      <c r="GD200" s="7"/>
      <c r="GE200" s="7"/>
      <c r="GF200" s="7"/>
      <c r="GG200" s="7"/>
      <c r="GH200" s="7"/>
      <c r="GI200" s="7"/>
      <c r="GJ200" s="7"/>
      <c r="GK200" s="7"/>
      <c r="GL200" s="7"/>
      <c r="GM200" s="7"/>
      <c r="GN200" s="7"/>
      <c r="GO200" s="7"/>
      <c r="GP200" s="7"/>
      <c r="GQ200" s="7"/>
      <c r="GR200" s="7"/>
      <c r="GS200" s="7"/>
      <c r="GT200" s="7"/>
      <c r="GU200" s="7"/>
      <c r="GV200" s="7"/>
      <c r="GW200" s="7"/>
      <c r="GX200" s="7"/>
      <c r="GY200" s="7"/>
      <c r="GZ200" s="7"/>
      <c r="HA200" s="7"/>
      <c r="HB200" s="7"/>
      <c r="HC200" s="7"/>
      <c r="HD200" s="7"/>
      <c r="HE200" s="7"/>
      <c r="HF200" s="7"/>
      <c r="HG200" s="7"/>
      <c r="HH200" s="7"/>
      <c r="HI200" s="7"/>
      <c r="HJ200" s="7"/>
      <c r="HK200" s="7"/>
      <c r="HL200" s="7"/>
      <c r="HM200" s="7"/>
      <c r="HN200" s="7"/>
      <c r="HO200" s="7"/>
      <c r="HP200" s="7"/>
      <c r="HQ200" s="7"/>
      <c r="HR200" s="7"/>
      <c r="HS200" s="7"/>
      <c r="HT200" s="7"/>
      <c r="HU200" s="7"/>
      <c r="HV200" s="7"/>
      <c r="HW200" s="7"/>
      <c r="HX200" s="7"/>
      <c r="HY200" s="7"/>
      <c r="HZ200" s="7"/>
      <c r="IA200" s="7"/>
      <c r="IB200" s="7"/>
      <c r="IC200" s="7"/>
      <c r="ID200" s="7"/>
      <c r="IE200" s="7"/>
      <c r="IF200" s="7"/>
      <c r="IG200" s="7"/>
      <c r="IH200" s="7"/>
      <c r="II200" s="7"/>
      <c r="IJ200" s="7"/>
      <c r="IK200" s="7"/>
      <c r="IL200" s="7"/>
      <c r="IM200" s="7"/>
      <c r="IN200" s="7"/>
      <c r="IO200" s="7"/>
      <c r="IP200" s="7"/>
      <c r="IQ200" s="7"/>
      <c r="IR200" s="7"/>
      <c r="IS200" s="7"/>
      <c r="IT200" s="7"/>
      <c r="IU200" s="7"/>
      <c r="IV200" s="7"/>
      <c r="IW200" s="7"/>
      <c r="IX200" s="7"/>
      <c r="IY200" s="7"/>
      <c r="IZ200" s="7"/>
      <c r="JA200" s="7"/>
      <c r="JB200" s="7"/>
      <c r="JC200" s="7"/>
      <c r="JD200" s="7"/>
      <c r="JE200" s="7"/>
      <c r="JF200" s="7"/>
      <c r="JG200" s="7"/>
      <c r="JH200" s="7"/>
      <c r="JI200" s="7"/>
      <c r="JJ200" s="7"/>
      <c r="JK200" s="7"/>
      <c r="JL200" s="7"/>
      <c r="JM200" s="7"/>
      <c r="JN200" s="7"/>
      <c r="JO200" s="7"/>
      <c r="JP200" s="7"/>
      <c r="JQ200" s="7"/>
      <c r="JR200" s="7"/>
      <c r="JS200" s="7"/>
      <c r="JT200" s="7"/>
      <c r="JU200" s="7"/>
      <c r="JV200" s="7"/>
      <c r="JW200" s="7"/>
      <c r="JX200" s="7"/>
      <c r="JY200" s="7"/>
      <c r="JZ200" s="7"/>
      <c r="KA200" s="7"/>
      <c r="KB200" s="7"/>
      <c r="KC200" s="7"/>
      <c r="KD200" s="7"/>
      <c r="KE200" s="7"/>
      <c r="KF200" s="7"/>
      <c r="KG200" s="7"/>
      <c r="KH200" s="7"/>
      <c r="KI200" s="7"/>
      <c r="KJ200" s="7"/>
      <c r="KK200" s="7"/>
      <c r="KL200" s="7"/>
      <c r="KM200" s="7"/>
      <c r="KN200" s="7"/>
      <c r="KO200" s="7"/>
      <c r="KP200" s="7"/>
      <c r="KQ200" s="7"/>
      <c r="KR200" s="7"/>
      <c r="KS200" s="7"/>
      <c r="KT200" s="7"/>
      <c r="KU200" s="7"/>
      <c r="KV200" s="7"/>
      <c r="KW200" s="7"/>
      <c r="KX200" s="7"/>
      <c r="KY200" s="7"/>
      <c r="KZ200" s="7"/>
      <c r="LA200" s="7"/>
      <c r="LB200" s="7"/>
      <c r="LC200" s="7"/>
      <c r="LD200" s="7"/>
      <c r="LE200" s="7"/>
      <c r="LF200" s="7"/>
      <c r="LG200" s="7"/>
      <c r="LH200" s="7"/>
      <c r="LI200" s="7"/>
      <c r="LJ200" s="7"/>
      <c r="LK200" s="7"/>
      <c r="LL200" s="7"/>
      <c r="LM200" s="7"/>
      <c r="LN200" s="7"/>
      <c r="LO200" s="7"/>
      <c r="LP200" s="7"/>
      <c r="LQ200" s="7"/>
      <c r="LR200" s="7"/>
      <c r="LS200" s="7"/>
      <c r="LT200" s="7"/>
      <c r="LU200" s="7"/>
      <c r="LV200" s="7"/>
      <c r="LW200" s="7"/>
      <c r="LX200" s="7"/>
      <c r="LY200" s="7"/>
      <c r="LZ200" s="7"/>
      <c r="MA200" s="7"/>
      <c r="MB200" s="7"/>
      <c r="MC200" s="7"/>
      <c r="MD200" s="7"/>
      <c r="ME200" s="7"/>
      <c r="MF200" s="7"/>
      <c r="MG200" s="7"/>
      <c r="MH200" s="7"/>
      <c r="MI200" s="7"/>
      <c r="MJ200" s="7"/>
      <c r="MK200" s="7"/>
      <c r="ML200" s="7"/>
      <c r="MM200" s="7"/>
      <c r="MN200" s="7"/>
      <c r="MO200" s="7"/>
      <c r="MP200" s="7"/>
      <c r="MQ200" s="7"/>
      <c r="MR200" s="7"/>
      <c r="MS200" s="7"/>
      <c r="MT200" s="7"/>
      <c r="MU200" s="7"/>
      <c r="MV200" s="7"/>
      <c r="MW200" s="7"/>
      <c r="MX200" s="7"/>
      <c r="MY200" s="7"/>
      <c r="MZ200" s="7"/>
      <c r="NA200" s="7"/>
      <c r="NB200" s="7"/>
      <c r="NC200" s="7"/>
      <c r="ND200" s="7"/>
      <c r="NE200" s="7"/>
      <c r="NF200" s="7"/>
      <c r="NG200" s="7"/>
      <c r="NH200" s="7"/>
      <c r="NI200" s="7"/>
      <c r="NJ200" s="7"/>
      <c r="NK200" s="7"/>
      <c r="NL200" s="7"/>
      <c r="NM200" s="7"/>
      <c r="NN200" s="7"/>
      <c r="NO200" s="7"/>
      <c r="NP200" s="7"/>
      <c r="NQ200" s="7"/>
      <c r="NR200" s="7"/>
      <c r="NS200" s="7"/>
      <c r="NT200" s="7"/>
      <c r="NU200" s="7"/>
      <c r="NV200" s="7"/>
      <c r="NW200" s="7"/>
      <c r="NX200" s="7"/>
      <c r="NY200" s="7"/>
      <c r="NZ200" s="7"/>
      <c r="OA200" s="7"/>
      <c r="OB200" s="7"/>
      <c r="OC200" s="7"/>
      <c r="OD200" s="7"/>
      <c r="OE200" s="7"/>
      <c r="OF200" s="7"/>
      <c r="OG200" s="7"/>
      <c r="OH200" s="7"/>
      <c r="OI200" s="7"/>
      <c r="OJ200" s="7"/>
      <c r="OK200" s="7"/>
      <c r="OL200" s="7"/>
      <c r="OM200" s="7"/>
      <c r="ON200" s="7"/>
      <c r="OO200" s="7"/>
      <c r="OP200" s="7"/>
      <c r="OQ200" s="7"/>
      <c r="OR200" s="7"/>
      <c r="OS200" s="7"/>
      <c r="OT200" s="7"/>
      <c r="OU200" s="7"/>
      <c r="OV200" s="7"/>
      <c r="OW200" s="7"/>
      <c r="OX200" s="7"/>
      <c r="OY200" s="7"/>
      <c r="OZ200" s="7"/>
      <c r="PA200" s="7"/>
      <c r="PB200" s="7"/>
      <c r="PC200" s="7"/>
      <c r="PD200" s="7"/>
      <c r="PE200" s="7"/>
      <c r="PF200" s="7"/>
      <c r="PG200" s="7"/>
      <c r="PH200" s="7"/>
      <c r="PI200" s="7"/>
      <c r="PJ200" s="7"/>
      <c r="PK200" s="7"/>
      <c r="PL200" s="7"/>
      <c r="PM200" s="7"/>
      <c r="PN200" s="7"/>
      <c r="PO200" s="7"/>
      <c r="PP200" s="7"/>
      <c r="PQ200" s="7"/>
      <c r="PR200" s="7"/>
      <c r="PS200" s="7"/>
      <c r="PT200" s="7"/>
      <c r="PU200" s="7"/>
      <c r="PV200" s="7"/>
      <c r="PW200" s="7"/>
      <c r="PX200" s="7"/>
      <c r="PY200" s="7"/>
      <c r="PZ200" s="7"/>
      <c r="QA200" s="7"/>
      <c r="QB200" s="7"/>
      <c r="QC200" s="7"/>
      <c r="QD200" s="7"/>
      <c r="QE200" s="7"/>
      <c r="QF200" s="7"/>
      <c r="QG200" s="7"/>
      <c r="QH200" s="7"/>
      <c r="QI200" s="7"/>
      <c r="QJ200" s="7"/>
      <c r="QK200" s="7"/>
      <c r="QL200" s="7"/>
      <c r="QM200" s="7"/>
      <c r="QN200" s="7"/>
      <c r="QO200" s="7"/>
      <c r="QP200" s="7"/>
      <c r="QQ200" s="7"/>
      <c r="QR200" s="7"/>
      <c r="QS200" s="7"/>
      <c r="QT200" s="7"/>
      <c r="QU200" s="7"/>
      <c r="QV200" s="7"/>
      <c r="QW200" s="7"/>
      <c r="QX200" s="7"/>
      <c r="QY200" s="7"/>
      <c r="QZ200" s="7"/>
      <c r="RA200" s="7"/>
      <c r="RB200" s="7"/>
      <c r="RC200" s="7"/>
      <c r="RD200" s="7"/>
      <c r="RE200" s="7"/>
      <c r="RF200" s="7"/>
      <c r="RG200" s="7"/>
      <c r="RH200" s="7"/>
      <c r="RI200" s="7"/>
      <c r="RJ200" s="7"/>
      <c r="RK200" s="7"/>
      <c r="RL200" s="7"/>
      <c r="RM200" s="7"/>
      <c r="RN200" s="7"/>
      <c r="RO200" s="7"/>
      <c r="RP200" s="7"/>
      <c r="RQ200" s="7"/>
      <c r="RR200" s="7"/>
      <c r="RS200" s="7"/>
      <c r="RT200" s="7"/>
      <c r="RU200" s="7"/>
      <c r="RV200" s="7"/>
      <c r="RW200" s="7"/>
      <c r="RX200" s="7"/>
      <c r="RY200" s="7"/>
      <c r="RZ200" s="7"/>
      <c r="SA200" s="7"/>
      <c r="SB200" s="7"/>
      <c r="SC200" s="7"/>
      <c r="SD200" s="7"/>
      <c r="SE200" s="7"/>
      <c r="SF200" s="7"/>
      <c r="SG200" s="7"/>
      <c r="SH200" s="7"/>
      <c r="SI200" s="7"/>
      <c r="SJ200" s="7"/>
      <c r="SK200" s="7"/>
      <c r="SL200" s="7"/>
      <c r="SM200" s="7"/>
      <c r="SN200" s="7"/>
      <c r="SO200" s="7"/>
      <c r="SP200" s="7"/>
      <c r="SQ200" s="7"/>
      <c r="SR200" s="7"/>
      <c r="SS200" s="7"/>
      <c r="ST200" s="7"/>
      <c r="SU200" s="7"/>
      <c r="SV200" s="7"/>
      <c r="SW200" s="7"/>
      <c r="SX200" s="7"/>
      <c r="SY200" s="7"/>
      <c r="SZ200" s="7"/>
      <c r="TA200" s="7"/>
      <c r="TB200" s="7"/>
      <c r="TC200" s="7"/>
      <c r="TD200" s="7"/>
      <c r="TE200" s="7"/>
      <c r="TF200" s="7"/>
      <c r="TG200" s="7"/>
      <c r="TH200" s="7"/>
      <c r="TI200" s="7"/>
      <c r="TJ200" s="7"/>
      <c r="TK200" s="7"/>
      <c r="TL200" s="7"/>
      <c r="TM200" s="7"/>
      <c r="TN200" s="7"/>
      <c r="TO200" s="7"/>
      <c r="TP200" s="7"/>
      <c r="TQ200" s="7"/>
      <c r="TR200" s="7"/>
      <c r="TS200" s="7"/>
      <c r="TT200" s="7"/>
      <c r="TU200" s="7"/>
      <c r="TV200" s="7"/>
      <c r="TW200" s="7"/>
      <c r="TX200" s="7"/>
      <c r="TY200" s="7"/>
      <c r="TZ200" s="7"/>
      <c r="UA200" s="7"/>
      <c r="UB200" s="7"/>
      <c r="UC200" s="7"/>
      <c r="UD200" s="7"/>
      <c r="UE200" s="7"/>
      <c r="UF200" s="7"/>
      <c r="UG200" s="7"/>
      <c r="UH200" s="7"/>
      <c r="UI200" s="7"/>
      <c r="UJ200" s="7"/>
      <c r="UK200" s="7"/>
      <c r="UL200" s="7"/>
      <c r="UM200" s="7"/>
      <c r="UN200" s="7"/>
      <c r="UO200" s="7"/>
      <c r="UP200" s="7"/>
      <c r="UQ200" s="7"/>
      <c r="UR200" s="7"/>
      <c r="US200" s="7"/>
      <c r="UT200" s="7"/>
      <c r="UU200" s="7"/>
      <c r="UV200" s="7"/>
      <c r="UW200" s="7"/>
      <c r="UX200" s="7"/>
      <c r="UY200" s="7"/>
      <c r="UZ200" s="7"/>
      <c r="VA200" s="7"/>
      <c r="VB200" s="7"/>
      <c r="VC200" s="7"/>
      <c r="VD200" s="7"/>
      <c r="VE200" s="7"/>
      <c r="VF200" s="7"/>
      <c r="VG200" s="7"/>
      <c r="VH200" s="7"/>
      <c r="VI200" s="7"/>
      <c r="VJ200" s="7"/>
      <c r="VK200" s="7"/>
      <c r="VL200" s="7"/>
      <c r="VM200" s="7"/>
      <c r="VN200" s="7"/>
      <c r="VO200" s="7"/>
      <c r="VP200" s="7"/>
      <c r="VQ200" s="7"/>
      <c r="VR200" s="7"/>
      <c r="VS200" s="7"/>
      <c r="VT200" s="7"/>
      <c r="VU200" s="7"/>
      <c r="VV200" s="7"/>
      <c r="VW200" s="7"/>
      <c r="VX200" s="7"/>
      <c r="VY200" s="7"/>
      <c r="VZ200" s="7"/>
      <c r="WA200" s="7"/>
      <c r="WB200" s="7"/>
      <c r="WC200" s="7"/>
      <c r="WD200" s="7"/>
      <c r="WE200" s="7"/>
      <c r="WF200" s="7"/>
      <c r="WG200" s="7"/>
      <c r="WH200" s="7"/>
      <c r="WI200" s="7"/>
      <c r="WJ200" s="7"/>
      <c r="WK200" s="7"/>
      <c r="WL200" s="7"/>
      <c r="WM200" s="7"/>
      <c r="WN200" s="7"/>
      <c r="WO200" s="7"/>
      <c r="WP200" s="7"/>
      <c r="WQ200" s="7"/>
      <c r="WR200" s="7"/>
      <c r="WS200" s="7"/>
      <c r="WT200" s="7"/>
      <c r="WU200" s="7"/>
      <c r="WV200" s="7"/>
      <c r="WW200" s="7"/>
      <c r="WX200" s="7"/>
      <c r="WY200" s="7"/>
      <c r="WZ200" s="7"/>
      <c r="XA200" s="7"/>
      <c r="XB200" s="7"/>
      <c r="XC200" s="7"/>
      <c r="XD200" s="7"/>
      <c r="XE200" s="7"/>
      <c r="XF200" s="7"/>
      <c r="XG200" s="7"/>
      <c r="XH200" s="7"/>
      <c r="XI200" s="7"/>
      <c r="XJ200" s="7"/>
      <c r="XK200" s="7"/>
      <c r="XL200" s="7"/>
      <c r="XM200" s="7"/>
      <c r="XN200" s="7"/>
      <c r="XO200" s="7"/>
      <c r="XP200" s="7"/>
      <c r="XQ200" s="7"/>
      <c r="XR200" s="7"/>
      <c r="XS200" s="7"/>
      <c r="XT200" s="7"/>
      <c r="XU200" s="7"/>
      <c r="XV200" s="7"/>
      <c r="XW200" s="7"/>
      <c r="XX200" s="7"/>
      <c r="XY200" s="7"/>
      <c r="XZ200" s="7"/>
      <c r="YA200" s="7"/>
      <c r="YB200" s="7"/>
      <c r="YC200" s="7"/>
      <c r="YD200" s="7"/>
      <c r="YE200" s="7"/>
      <c r="YF200" s="7"/>
      <c r="YG200" s="7"/>
      <c r="YH200" s="7"/>
      <c r="YI200" s="7"/>
      <c r="YJ200" s="7"/>
      <c r="YK200" s="7"/>
      <c r="YL200" s="7"/>
      <c r="YM200" s="7"/>
      <c r="YN200" s="7"/>
      <c r="YO200" s="7"/>
      <c r="YP200" s="7"/>
      <c r="YQ200" s="7"/>
      <c r="YR200" s="7"/>
      <c r="YS200" s="7"/>
      <c r="YT200" s="7"/>
      <c r="YU200" s="7"/>
      <c r="YV200" s="7"/>
      <c r="YW200" s="7"/>
      <c r="YX200" s="7"/>
      <c r="YY200" s="7"/>
      <c r="YZ200" s="7"/>
      <c r="ZA200" s="7"/>
      <c r="ZB200" s="7"/>
      <c r="ZC200" s="7"/>
      <c r="ZD200" s="7"/>
      <c r="ZE200" s="7"/>
      <c r="ZF200" s="7"/>
      <c r="ZG200" s="7"/>
      <c r="ZH200" s="7"/>
      <c r="ZI200" s="7"/>
      <c r="ZJ200" s="7"/>
      <c r="ZK200" s="7"/>
      <c r="ZL200" s="7"/>
      <c r="ZM200" s="7"/>
      <c r="ZN200" s="7"/>
      <c r="ZO200" s="7"/>
      <c r="ZP200" s="7"/>
      <c r="ZQ200" s="7"/>
      <c r="ZR200" s="7"/>
      <c r="ZS200" s="7"/>
      <c r="ZT200" s="7"/>
      <c r="ZU200" s="7"/>
      <c r="ZV200" s="7"/>
      <c r="ZW200" s="7"/>
      <c r="ZX200" s="7"/>
      <c r="ZY200" s="7"/>
      <c r="ZZ200" s="7"/>
      <c r="AAA200" s="7"/>
      <c r="AAB200" s="7"/>
      <c r="AAC200" s="7"/>
      <c r="AAD200" s="7"/>
      <c r="AAE200" s="7"/>
      <c r="AAF200" s="7"/>
      <c r="AAG200" s="7"/>
      <c r="AAH200" s="7"/>
      <c r="AAI200" s="7"/>
      <c r="AAJ200" s="7"/>
      <c r="AAK200" s="7"/>
      <c r="AAL200" s="7"/>
      <c r="AAM200" s="7"/>
      <c r="AAN200" s="7"/>
      <c r="AAO200" s="7"/>
      <c r="AAP200" s="7"/>
      <c r="AAQ200" s="7"/>
      <c r="AAR200" s="7"/>
      <c r="AAS200" s="7"/>
      <c r="AAT200" s="7"/>
      <c r="AAU200" s="7"/>
      <c r="AAV200" s="7"/>
      <c r="AAW200" s="7"/>
      <c r="AAX200" s="7"/>
      <c r="AAY200" s="7"/>
      <c r="AAZ200" s="7"/>
      <c r="ABA200" s="7"/>
      <c r="ABB200" s="7"/>
      <c r="ABC200" s="7"/>
      <c r="ABD200" s="7"/>
      <c r="ABE200" s="7"/>
      <c r="ABF200" s="7"/>
      <c r="ABG200" s="7"/>
      <c r="ABH200" s="7"/>
      <c r="ABI200" s="7"/>
      <c r="ABJ200" s="7"/>
      <c r="ABK200" s="7"/>
      <c r="ABL200" s="7"/>
      <c r="ABM200" s="7"/>
      <c r="ABN200" s="7"/>
      <c r="ABO200" s="7"/>
      <c r="ABP200" s="7"/>
      <c r="ABQ200" s="7"/>
      <c r="ABR200" s="7"/>
      <c r="ABS200" s="7"/>
      <c r="ABT200" s="7"/>
      <c r="ABU200" s="7"/>
      <c r="ABV200" s="7"/>
      <c r="ABW200" s="7"/>
      <c r="ABX200" s="7"/>
      <c r="ABY200" s="7"/>
      <c r="ABZ200" s="7"/>
      <c r="ACA200" s="7"/>
      <c r="ACB200" s="7"/>
      <c r="ACC200" s="7"/>
      <c r="ACD200" s="7"/>
      <c r="ACE200" s="7"/>
      <c r="ACF200" s="7"/>
      <c r="ACG200" s="7"/>
      <c r="ACH200" s="7"/>
      <c r="ACI200" s="7"/>
      <c r="ACJ200" s="7"/>
      <c r="ACK200" s="7"/>
      <c r="ACL200" s="7"/>
      <c r="ACM200" s="7"/>
      <c r="ACN200" s="7"/>
      <c r="ACO200" s="7"/>
      <c r="ACP200" s="7"/>
      <c r="ACQ200" s="7"/>
      <c r="ACR200" s="7"/>
      <c r="ACS200" s="7"/>
      <c r="ACT200" s="7"/>
      <c r="ACU200" s="7"/>
      <c r="ACV200" s="7"/>
      <c r="ACW200" s="7"/>
      <c r="ACX200" s="7"/>
      <c r="ACY200" s="7"/>
      <c r="ACZ200" s="7"/>
      <c r="ADA200" s="7"/>
      <c r="ADB200" s="7"/>
      <c r="ADC200" s="7"/>
      <c r="ADD200" s="7"/>
      <c r="ADE200" s="7"/>
      <c r="ADF200" s="7"/>
      <c r="ADG200" s="7"/>
      <c r="ADH200" s="7"/>
      <c r="ADI200" s="7"/>
      <c r="ADJ200" s="7"/>
      <c r="ADK200" s="7"/>
      <c r="ADL200" s="7"/>
      <c r="ADM200" s="7"/>
      <c r="ADN200" s="7"/>
      <c r="ADO200" s="7"/>
      <c r="ADP200" s="7"/>
      <c r="ADQ200" s="7"/>
      <c r="ADR200" s="7"/>
      <c r="ADS200" s="7"/>
      <c r="ADT200" s="7"/>
      <c r="ADU200" s="7"/>
      <c r="ADV200" s="7"/>
      <c r="ADW200" s="7"/>
      <c r="ADX200" s="7"/>
      <c r="ADY200" s="7"/>
      <c r="ADZ200" s="7"/>
      <c r="AEA200" s="7"/>
      <c r="AEB200" s="7"/>
      <c r="AEC200" s="7"/>
      <c r="AED200" s="7"/>
      <c r="AEE200" s="7"/>
      <c r="AEF200" s="7"/>
      <c r="AEG200" s="7"/>
      <c r="AEH200" s="7"/>
      <c r="AEI200" s="7"/>
      <c r="AEJ200" s="7"/>
      <c r="AEK200" s="7"/>
      <c r="AEL200" s="7"/>
      <c r="AEM200" s="7"/>
      <c r="AEN200" s="7"/>
      <c r="AEO200" s="7"/>
      <c r="AEP200" s="7"/>
      <c r="AEQ200" s="7"/>
      <c r="AER200" s="7"/>
      <c r="AES200" s="7"/>
      <c r="AET200" s="7"/>
      <c r="AEU200" s="7"/>
      <c r="AEV200" s="7"/>
      <c r="AEW200" s="7"/>
      <c r="AEX200" s="7"/>
      <c r="AEY200" s="7"/>
      <c r="AEZ200" s="7"/>
      <c r="AFA200" s="7"/>
      <c r="AFB200" s="7"/>
      <c r="AFC200" s="7"/>
      <c r="AFD200" s="7"/>
      <c r="AFE200" s="7"/>
      <c r="AFF200" s="7"/>
      <c r="AFG200" s="7"/>
      <c r="AFH200" s="7"/>
      <c r="AFI200" s="7"/>
      <c r="AFJ200" s="7"/>
      <c r="AFK200" s="7"/>
      <c r="AFL200" s="7"/>
      <c r="AFM200" s="7"/>
      <c r="AFN200" s="7"/>
      <c r="AFO200" s="7"/>
      <c r="AFP200" s="7"/>
      <c r="AFQ200" s="7"/>
      <c r="AFR200" s="7"/>
      <c r="AFS200" s="7"/>
      <c r="AFT200" s="7"/>
      <c r="AFU200" s="7"/>
      <c r="AFV200" s="7"/>
      <c r="AFW200" s="7"/>
      <c r="AFX200" s="7"/>
      <c r="AFY200" s="7"/>
      <c r="AFZ200" s="7"/>
      <c r="AGA200" s="7"/>
      <c r="AGB200" s="7"/>
      <c r="AGC200" s="7"/>
      <c r="AGD200" s="7"/>
      <c r="AGE200" s="7"/>
      <c r="AGF200" s="7"/>
      <c r="AGG200" s="7"/>
      <c r="AGH200" s="7"/>
      <c r="AGI200" s="7"/>
      <c r="AGJ200" s="7"/>
      <c r="AGK200" s="7"/>
      <c r="AGL200" s="7"/>
      <c r="AGM200" s="7"/>
      <c r="AGN200" s="7"/>
      <c r="AGO200" s="7"/>
      <c r="AGP200" s="7"/>
      <c r="AGQ200" s="7"/>
      <c r="AGR200" s="7"/>
      <c r="AGS200" s="7"/>
      <c r="AGT200" s="7"/>
      <c r="AGU200" s="7"/>
      <c r="AGV200" s="7"/>
      <c r="AGW200" s="7"/>
      <c r="AGX200" s="7"/>
      <c r="AGY200" s="7"/>
      <c r="AGZ200" s="7"/>
      <c r="AHA200" s="7"/>
      <c r="AHB200" s="7"/>
      <c r="AHC200" s="7"/>
      <c r="AHD200" s="7"/>
      <c r="AHE200" s="7"/>
      <c r="AHF200" s="7"/>
      <c r="AHG200" s="7"/>
      <c r="AHH200" s="7"/>
      <c r="AHI200" s="7"/>
      <c r="AHJ200" s="7"/>
      <c r="AHK200" s="7"/>
      <c r="AHL200" s="7"/>
      <c r="AHM200" s="7"/>
      <c r="AHN200" s="7"/>
      <c r="AHO200" s="7"/>
      <c r="AHP200" s="7"/>
      <c r="AHQ200" s="7"/>
      <c r="AHR200" s="7"/>
      <c r="AHS200" s="7"/>
      <c r="AHT200" s="7"/>
      <c r="AHU200" s="7"/>
      <c r="AHV200" s="7"/>
      <c r="AHW200" s="7"/>
      <c r="AHX200" s="7"/>
      <c r="AHY200" s="7"/>
      <c r="AHZ200" s="7"/>
      <c r="AIA200" s="7"/>
      <c r="AIB200" s="7"/>
      <c r="AIC200" s="7"/>
      <c r="AID200" s="7"/>
      <c r="AIE200" s="7"/>
      <c r="AIF200" s="7"/>
      <c r="AIG200" s="7"/>
      <c r="AIH200" s="7"/>
      <c r="AII200" s="7"/>
      <c r="AIJ200" s="7"/>
      <c r="AIK200" s="7"/>
      <c r="AIL200" s="7"/>
      <c r="AIM200" s="7"/>
      <c r="AIN200" s="7"/>
      <c r="AIO200" s="7"/>
      <c r="AIP200" s="7"/>
      <c r="AIQ200" s="7"/>
      <c r="AIR200" s="7"/>
      <c r="AIS200" s="7"/>
      <c r="AIT200" s="7"/>
      <c r="AIU200" s="7"/>
      <c r="AIV200" s="7"/>
      <c r="AIW200" s="7"/>
      <c r="AIX200" s="7"/>
      <c r="AIY200" s="7"/>
      <c r="AIZ200" s="7"/>
      <c r="AJA200" s="7"/>
      <c r="AJB200" s="7"/>
      <c r="AJC200" s="7"/>
      <c r="AJD200" s="7"/>
      <c r="AJE200" s="7"/>
      <c r="AJF200" s="7"/>
      <c r="AJG200" s="7"/>
      <c r="AJH200" s="7"/>
      <c r="AJI200" s="7"/>
      <c r="AJJ200" s="7"/>
      <c r="AJK200" s="7"/>
      <c r="AJL200" s="7"/>
      <c r="AJM200" s="7"/>
      <c r="AJN200" s="7"/>
      <c r="AJO200" s="7"/>
      <c r="AJP200" s="7"/>
      <c r="AJQ200" s="7"/>
      <c r="AJR200" s="7"/>
      <c r="AJS200" s="7"/>
      <c r="AJT200" s="7"/>
      <c r="AJU200" s="7"/>
      <c r="AJV200" s="7"/>
      <c r="AJW200" s="7"/>
      <c r="AJX200" s="7"/>
      <c r="AJY200" s="7"/>
      <c r="AJZ200" s="7"/>
      <c r="AKA200" s="7"/>
      <c r="AKB200" s="7"/>
      <c r="AKC200" s="7"/>
      <c r="AKD200" s="7"/>
      <c r="AKE200" s="7"/>
      <c r="AKF200" s="7"/>
      <c r="AKG200" s="7"/>
      <c r="AKH200" s="7"/>
      <c r="AKI200" s="7"/>
      <c r="AKJ200" s="7"/>
      <c r="AKK200" s="7"/>
      <c r="AKL200" s="7"/>
      <c r="AKM200" s="7"/>
      <c r="AKN200" s="7"/>
      <c r="AKO200" s="7"/>
      <c r="AKP200" s="7"/>
      <c r="AKQ200" s="7"/>
      <c r="AKR200" s="7"/>
      <c r="AKS200" s="7"/>
      <c r="AKT200" s="7"/>
      <c r="AKU200" s="7"/>
      <c r="AKV200" s="7"/>
      <c r="AKW200" s="7"/>
      <c r="AKX200" s="7"/>
      <c r="AKY200" s="7"/>
      <c r="AKZ200" s="7"/>
      <c r="ALA200" s="7"/>
      <c r="ALB200" s="7"/>
      <c r="ALC200" s="7"/>
      <c r="ALD200" s="7"/>
      <c r="ALE200" s="7"/>
      <c r="ALF200" s="7"/>
      <c r="ALG200" s="7"/>
      <c r="ALH200" s="7"/>
      <c r="ALI200" s="7"/>
      <c r="ALJ200" s="7"/>
      <c r="ALK200" s="7"/>
      <c r="ALL200" s="7"/>
      <c r="ALM200" s="7"/>
      <c r="ALN200" s="7"/>
      <c r="ALO200" s="7"/>
      <c r="ALP200" s="7"/>
      <c r="ALQ200" s="7"/>
      <c r="ALR200" s="7"/>
      <c r="ALS200" s="7"/>
      <c r="ALT200" s="7"/>
      <c r="ALU200" s="7"/>
      <c r="ALV200" s="7"/>
      <c r="ALW200" s="7"/>
      <c r="ALX200" s="7"/>
      <c r="ALY200" s="7"/>
      <c r="ALZ200" s="7"/>
      <c r="AMA200" s="7"/>
      <c r="AMB200" s="7"/>
      <c r="AMC200" s="7"/>
      <c r="AMD200" s="7"/>
    </row>
    <row r="201" spans="1:1018" ht="15.2" customHeight="1" x14ac:dyDescent="0.25">
      <c r="A201" s="39" t="s">
        <v>126</v>
      </c>
      <c r="B201" s="9" t="s">
        <v>27</v>
      </c>
      <c r="C201" s="4">
        <v>3.2000000000000001E-2</v>
      </c>
      <c r="D201" s="4">
        <v>0.122</v>
      </c>
      <c r="E201" s="5" t="s">
        <v>150</v>
      </c>
      <c r="F201" s="4">
        <v>2.5000000000000001E-2</v>
      </c>
      <c r="G201" s="42" t="s">
        <v>10</v>
      </c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7"/>
      <c r="EO201" s="7"/>
      <c r="EP201" s="7"/>
      <c r="EQ201" s="7"/>
      <c r="ER201" s="7"/>
      <c r="ES201" s="7"/>
      <c r="ET201" s="7"/>
      <c r="EU201" s="7"/>
      <c r="EV201" s="7"/>
      <c r="EW201" s="7"/>
      <c r="EX201" s="7"/>
      <c r="EY201" s="7"/>
      <c r="EZ201" s="7"/>
      <c r="FA201" s="7"/>
      <c r="FB201" s="7"/>
      <c r="FC201" s="7"/>
      <c r="FD201" s="7"/>
      <c r="FE201" s="7"/>
      <c r="FF201" s="7"/>
      <c r="FG201" s="7"/>
      <c r="FH201" s="7"/>
      <c r="FI201" s="7"/>
      <c r="FJ201" s="7"/>
      <c r="FK201" s="7"/>
      <c r="FL201" s="7"/>
      <c r="FM201" s="7"/>
      <c r="FN201" s="7"/>
      <c r="FO201" s="7"/>
      <c r="FP201" s="7"/>
      <c r="FQ201" s="7"/>
      <c r="FR201" s="7"/>
      <c r="FS201" s="7"/>
      <c r="FT201" s="7"/>
      <c r="FU201" s="7"/>
      <c r="FV201" s="7"/>
      <c r="FW201" s="7"/>
      <c r="FX201" s="7"/>
      <c r="FY201" s="7"/>
      <c r="FZ201" s="7"/>
      <c r="GA201" s="7"/>
      <c r="GB201" s="7"/>
      <c r="GC201" s="7"/>
      <c r="GD201" s="7"/>
      <c r="GE201" s="7"/>
      <c r="GF201" s="7"/>
      <c r="GG201" s="7"/>
      <c r="GH201" s="7"/>
      <c r="GI201" s="7"/>
      <c r="GJ201" s="7"/>
      <c r="GK201" s="7"/>
      <c r="GL201" s="7"/>
      <c r="GM201" s="7"/>
      <c r="GN201" s="7"/>
      <c r="GO201" s="7"/>
      <c r="GP201" s="7"/>
      <c r="GQ201" s="7"/>
      <c r="GR201" s="7"/>
      <c r="GS201" s="7"/>
      <c r="GT201" s="7"/>
      <c r="GU201" s="7"/>
      <c r="GV201" s="7"/>
      <c r="GW201" s="7"/>
      <c r="GX201" s="7"/>
      <c r="GY201" s="7"/>
      <c r="GZ201" s="7"/>
      <c r="HA201" s="7"/>
      <c r="HB201" s="7"/>
      <c r="HC201" s="7"/>
      <c r="HD201" s="7"/>
      <c r="HE201" s="7"/>
      <c r="HF201" s="7"/>
      <c r="HG201" s="7"/>
      <c r="HH201" s="7"/>
      <c r="HI201" s="7"/>
      <c r="HJ201" s="7"/>
      <c r="HK201" s="7"/>
      <c r="HL201" s="7"/>
      <c r="HM201" s="7"/>
      <c r="HN201" s="7"/>
      <c r="HO201" s="7"/>
      <c r="HP201" s="7"/>
      <c r="HQ201" s="7"/>
      <c r="HR201" s="7"/>
      <c r="HS201" s="7"/>
      <c r="HT201" s="7"/>
      <c r="HU201" s="7"/>
      <c r="HV201" s="7"/>
      <c r="HW201" s="7"/>
      <c r="HX201" s="7"/>
      <c r="HY201" s="7"/>
      <c r="HZ201" s="7"/>
      <c r="IA201" s="7"/>
      <c r="IB201" s="7"/>
      <c r="IC201" s="7"/>
      <c r="ID201" s="7"/>
      <c r="IE201" s="7"/>
      <c r="IF201" s="7"/>
      <c r="IG201" s="7"/>
      <c r="IH201" s="7"/>
      <c r="II201" s="7"/>
      <c r="IJ201" s="7"/>
      <c r="IK201" s="7"/>
      <c r="IL201" s="7"/>
      <c r="IM201" s="7"/>
      <c r="IN201" s="7"/>
      <c r="IO201" s="7"/>
      <c r="IP201" s="7"/>
      <c r="IQ201" s="7"/>
      <c r="IR201" s="7"/>
      <c r="IS201" s="7"/>
      <c r="IT201" s="7"/>
      <c r="IU201" s="7"/>
      <c r="IV201" s="7"/>
      <c r="IW201" s="7"/>
      <c r="IX201" s="7"/>
      <c r="IY201" s="7"/>
      <c r="IZ201" s="7"/>
      <c r="JA201" s="7"/>
      <c r="JB201" s="7"/>
      <c r="JC201" s="7"/>
      <c r="JD201" s="7"/>
      <c r="JE201" s="7"/>
      <c r="JF201" s="7"/>
      <c r="JG201" s="7"/>
      <c r="JH201" s="7"/>
      <c r="JI201" s="7"/>
      <c r="JJ201" s="7"/>
      <c r="JK201" s="7"/>
      <c r="JL201" s="7"/>
      <c r="JM201" s="7"/>
      <c r="JN201" s="7"/>
      <c r="JO201" s="7"/>
      <c r="JP201" s="7"/>
      <c r="JQ201" s="7"/>
      <c r="JR201" s="7"/>
      <c r="JS201" s="7"/>
      <c r="JT201" s="7"/>
      <c r="JU201" s="7"/>
      <c r="JV201" s="7"/>
      <c r="JW201" s="7"/>
      <c r="JX201" s="7"/>
      <c r="JY201" s="7"/>
      <c r="JZ201" s="7"/>
      <c r="KA201" s="7"/>
      <c r="KB201" s="7"/>
      <c r="KC201" s="7"/>
      <c r="KD201" s="7"/>
      <c r="KE201" s="7"/>
      <c r="KF201" s="7"/>
      <c r="KG201" s="7"/>
      <c r="KH201" s="7"/>
      <c r="KI201" s="7"/>
      <c r="KJ201" s="7"/>
      <c r="KK201" s="7"/>
      <c r="KL201" s="7"/>
      <c r="KM201" s="7"/>
      <c r="KN201" s="7"/>
      <c r="KO201" s="7"/>
      <c r="KP201" s="7"/>
      <c r="KQ201" s="7"/>
      <c r="KR201" s="7"/>
      <c r="KS201" s="7"/>
      <c r="KT201" s="7"/>
      <c r="KU201" s="7"/>
      <c r="KV201" s="7"/>
      <c r="KW201" s="7"/>
      <c r="KX201" s="7"/>
      <c r="KY201" s="7"/>
      <c r="KZ201" s="7"/>
      <c r="LA201" s="7"/>
      <c r="LB201" s="7"/>
      <c r="LC201" s="7"/>
      <c r="LD201" s="7"/>
      <c r="LE201" s="7"/>
      <c r="LF201" s="7"/>
      <c r="LG201" s="7"/>
      <c r="LH201" s="7"/>
      <c r="LI201" s="7"/>
      <c r="LJ201" s="7"/>
      <c r="LK201" s="7"/>
      <c r="LL201" s="7"/>
      <c r="LM201" s="7"/>
      <c r="LN201" s="7"/>
      <c r="LO201" s="7"/>
      <c r="LP201" s="7"/>
      <c r="LQ201" s="7"/>
      <c r="LR201" s="7"/>
      <c r="LS201" s="7"/>
      <c r="LT201" s="7"/>
      <c r="LU201" s="7"/>
      <c r="LV201" s="7"/>
      <c r="LW201" s="7"/>
      <c r="LX201" s="7"/>
      <c r="LY201" s="7"/>
      <c r="LZ201" s="7"/>
      <c r="MA201" s="7"/>
      <c r="MB201" s="7"/>
      <c r="MC201" s="7"/>
      <c r="MD201" s="7"/>
      <c r="ME201" s="7"/>
      <c r="MF201" s="7"/>
      <c r="MG201" s="7"/>
      <c r="MH201" s="7"/>
      <c r="MI201" s="7"/>
      <c r="MJ201" s="7"/>
      <c r="MK201" s="7"/>
      <c r="ML201" s="7"/>
      <c r="MM201" s="7"/>
      <c r="MN201" s="7"/>
      <c r="MO201" s="7"/>
      <c r="MP201" s="7"/>
      <c r="MQ201" s="7"/>
      <c r="MR201" s="7"/>
      <c r="MS201" s="7"/>
      <c r="MT201" s="7"/>
      <c r="MU201" s="7"/>
      <c r="MV201" s="7"/>
      <c r="MW201" s="7"/>
      <c r="MX201" s="7"/>
      <c r="MY201" s="7"/>
      <c r="MZ201" s="7"/>
      <c r="NA201" s="7"/>
      <c r="NB201" s="7"/>
      <c r="NC201" s="7"/>
      <c r="ND201" s="7"/>
      <c r="NE201" s="7"/>
      <c r="NF201" s="7"/>
      <c r="NG201" s="7"/>
      <c r="NH201" s="7"/>
      <c r="NI201" s="7"/>
      <c r="NJ201" s="7"/>
      <c r="NK201" s="7"/>
      <c r="NL201" s="7"/>
      <c r="NM201" s="7"/>
      <c r="NN201" s="7"/>
      <c r="NO201" s="7"/>
      <c r="NP201" s="7"/>
      <c r="NQ201" s="7"/>
      <c r="NR201" s="7"/>
      <c r="NS201" s="7"/>
      <c r="NT201" s="7"/>
      <c r="NU201" s="7"/>
      <c r="NV201" s="7"/>
      <c r="NW201" s="7"/>
      <c r="NX201" s="7"/>
      <c r="NY201" s="7"/>
      <c r="NZ201" s="7"/>
      <c r="OA201" s="7"/>
      <c r="OB201" s="7"/>
      <c r="OC201" s="7"/>
      <c r="OD201" s="7"/>
      <c r="OE201" s="7"/>
      <c r="OF201" s="7"/>
      <c r="OG201" s="7"/>
      <c r="OH201" s="7"/>
      <c r="OI201" s="7"/>
      <c r="OJ201" s="7"/>
      <c r="OK201" s="7"/>
      <c r="OL201" s="7"/>
      <c r="OM201" s="7"/>
      <c r="ON201" s="7"/>
      <c r="OO201" s="7"/>
      <c r="OP201" s="7"/>
      <c r="OQ201" s="7"/>
      <c r="OR201" s="7"/>
      <c r="OS201" s="7"/>
      <c r="OT201" s="7"/>
      <c r="OU201" s="7"/>
      <c r="OV201" s="7"/>
      <c r="OW201" s="7"/>
      <c r="OX201" s="7"/>
      <c r="OY201" s="7"/>
      <c r="OZ201" s="7"/>
      <c r="PA201" s="7"/>
      <c r="PB201" s="7"/>
      <c r="PC201" s="7"/>
      <c r="PD201" s="7"/>
      <c r="PE201" s="7"/>
      <c r="PF201" s="7"/>
      <c r="PG201" s="7"/>
      <c r="PH201" s="7"/>
      <c r="PI201" s="7"/>
      <c r="PJ201" s="7"/>
      <c r="PK201" s="7"/>
      <c r="PL201" s="7"/>
      <c r="PM201" s="7"/>
      <c r="PN201" s="7"/>
      <c r="PO201" s="7"/>
      <c r="PP201" s="7"/>
      <c r="PQ201" s="7"/>
      <c r="PR201" s="7"/>
      <c r="PS201" s="7"/>
      <c r="PT201" s="7"/>
      <c r="PU201" s="7"/>
      <c r="PV201" s="7"/>
      <c r="PW201" s="7"/>
      <c r="PX201" s="7"/>
      <c r="PY201" s="7"/>
      <c r="PZ201" s="7"/>
      <c r="QA201" s="7"/>
      <c r="QB201" s="7"/>
      <c r="QC201" s="7"/>
      <c r="QD201" s="7"/>
      <c r="QE201" s="7"/>
      <c r="QF201" s="7"/>
      <c r="QG201" s="7"/>
      <c r="QH201" s="7"/>
      <c r="QI201" s="7"/>
      <c r="QJ201" s="7"/>
      <c r="QK201" s="7"/>
      <c r="QL201" s="7"/>
      <c r="QM201" s="7"/>
      <c r="QN201" s="7"/>
      <c r="QO201" s="7"/>
      <c r="QP201" s="7"/>
      <c r="QQ201" s="7"/>
      <c r="QR201" s="7"/>
      <c r="QS201" s="7"/>
      <c r="QT201" s="7"/>
      <c r="QU201" s="7"/>
      <c r="QV201" s="7"/>
      <c r="QW201" s="7"/>
      <c r="QX201" s="7"/>
      <c r="QY201" s="7"/>
      <c r="QZ201" s="7"/>
      <c r="RA201" s="7"/>
      <c r="RB201" s="7"/>
      <c r="RC201" s="7"/>
      <c r="RD201" s="7"/>
      <c r="RE201" s="7"/>
      <c r="RF201" s="7"/>
      <c r="RG201" s="7"/>
      <c r="RH201" s="7"/>
      <c r="RI201" s="7"/>
      <c r="RJ201" s="7"/>
      <c r="RK201" s="7"/>
      <c r="RL201" s="7"/>
      <c r="RM201" s="7"/>
      <c r="RN201" s="7"/>
      <c r="RO201" s="7"/>
      <c r="RP201" s="7"/>
      <c r="RQ201" s="7"/>
      <c r="RR201" s="7"/>
      <c r="RS201" s="7"/>
      <c r="RT201" s="7"/>
      <c r="RU201" s="7"/>
      <c r="RV201" s="7"/>
      <c r="RW201" s="7"/>
      <c r="RX201" s="7"/>
      <c r="RY201" s="7"/>
      <c r="RZ201" s="7"/>
      <c r="SA201" s="7"/>
      <c r="SB201" s="7"/>
      <c r="SC201" s="7"/>
      <c r="SD201" s="7"/>
      <c r="SE201" s="7"/>
      <c r="SF201" s="7"/>
      <c r="SG201" s="7"/>
      <c r="SH201" s="7"/>
      <c r="SI201" s="7"/>
      <c r="SJ201" s="7"/>
      <c r="SK201" s="7"/>
      <c r="SL201" s="7"/>
      <c r="SM201" s="7"/>
      <c r="SN201" s="7"/>
      <c r="SO201" s="7"/>
      <c r="SP201" s="7"/>
      <c r="SQ201" s="7"/>
      <c r="SR201" s="7"/>
      <c r="SS201" s="7"/>
      <c r="ST201" s="7"/>
      <c r="SU201" s="7"/>
      <c r="SV201" s="7"/>
      <c r="SW201" s="7"/>
      <c r="SX201" s="7"/>
      <c r="SY201" s="7"/>
      <c r="SZ201" s="7"/>
      <c r="TA201" s="7"/>
      <c r="TB201" s="7"/>
      <c r="TC201" s="7"/>
      <c r="TD201" s="7"/>
      <c r="TE201" s="7"/>
      <c r="TF201" s="7"/>
      <c r="TG201" s="7"/>
      <c r="TH201" s="7"/>
      <c r="TI201" s="7"/>
      <c r="TJ201" s="7"/>
      <c r="TK201" s="7"/>
      <c r="TL201" s="7"/>
      <c r="TM201" s="7"/>
      <c r="TN201" s="7"/>
      <c r="TO201" s="7"/>
      <c r="TP201" s="7"/>
      <c r="TQ201" s="7"/>
      <c r="TR201" s="7"/>
      <c r="TS201" s="7"/>
      <c r="TT201" s="7"/>
      <c r="TU201" s="7"/>
      <c r="TV201" s="7"/>
      <c r="TW201" s="7"/>
      <c r="TX201" s="7"/>
      <c r="TY201" s="7"/>
      <c r="TZ201" s="7"/>
      <c r="UA201" s="7"/>
      <c r="UB201" s="7"/>
      <c r="UC201" s="7"/>
      <c r="UD201" s="7"/>
      <c r="UE201" s="7"/>
      <c r="UF201" s="7"/>
      <c r="UG201" s="7"/>
      <c r="UH201" s="7"/>
      <c r="UI201" s="7"/>
      <c r="UJ201" s="7"/>
      <c r="UK201" s="7"/>
      <c r="UL201" s="7"/>
      <c r="UM201" s="7"/>
      <c r="UN201" s="7"/>
      <c r="UO201" s="7"/>
      <c r="UP201" s="7"/>
      <c r="UQ201" s="7"/>
      <c r="UR201" s="7"/>
      <c r="US201" s="7"/>
      <c r="UT201" s="7"/>
      <c r="UU201" s="7"/>
      <c r="UV201" s="7"/>
      <c r="UW201" s="7"/>
      <c r="UX201" s="7"/>
      <c r="UY201" s="7"/>
      <c r="UZ201" s="7"/>
      <c r="VA201" s="7"/>
      <c r="VB201" s="7"/>
      <c r="VC201" s="7"/>
      <c r="VD201" s="7"/>
      <c r="VE201" s="7"/>
      <c r="VF201" s="7"/>
      <c r="VG201" s="7"/>
      <c r="VH201" s="7"/>
      <c r="VI201" s="7"/>
      <c r="VJ201" s="7"/>
      <c r="VK201" s="7"/>
      <c r="VL201" s="7"/>
      <c r="VM201" s="7"/>
      <c r="VN201" s="7"/>
      <c r="VO201" s="7"/>
      <c r="VP201" s="7"/>
      <c r="VQ201" s="7"/>
      <c r="VR201" s="7"/>
      <c r="VS201" s="7"/>
      <c r="VT201" s="7"/>
      <c r="VU201" s="7"/>
      <c r="VV201" s="7"/>
      <c r="VW201" s="7"/>
      <c r="VX201" s="7"/>
      <c r="VY201" s="7"/>
      <c r="VZ201" s="7"/>
      <c r="WA201" s="7"/>
      <c r="WB201" s="7"/>
      <c r="WC201" s="7"/>
      <c r="WD201" s="7"/>
      <c r="WE201" s="7"/>
      <c r="WF201" s="7"/>
      <c r="WG201" s="7"/>
      <c r="WH201" s="7"/>
      <c r="WI201" s="7"/>
      <c r="WJ201" s="7"/>
      <c r="WK201" s="7"/>
      <c r="WL201" s="7"/>
      <c r="WM201" s="7"/>
      <c r="WN201" s="7"/>
      <c r="WO201" s="7"/>
      <c r="WP201" s="7"/>
      <c r="WQ201" s="7"/>
      <c r="WR201" s="7"/>
      <c r="WS201" s="7"/>
      <c r="WT201" s="7"/>
      <c r="WU201" s="7"/>
      <c r="WV201" s="7"/>
      <c r="WW201" s="7"/>
      <c r="WX201" s="7"/>
      <c r="WY201" s="7"/>
      <c r="WZ201" s="7"/>
      <c r="XA201" s="7"/>
      <c r="XB201" s="7"/>
      <c r="XC201" s="7"/>
      <c r="XD201" s="7"/>
      <c r="XE201" s="7"/>
      <c r="XF201" s="7"/>
      <c r="XG201" s="7"/>
      <c r="XH201" s="7"/>
      <c r="XI201" s="7"/>
      <c r="XJ201" s="7"/>
      <c r="XK201" s="7"/>
      <c r="XL201" s="7"/>
      <c r="XM201" s="7"/>
      <c r="XN201" s="7"/>
      <c r="XO201" s="7"/>
      <c r="XP201" s="7"/>
      <c r="XQ201" s="7"/>
      <c r="XR201" s="7"/>
      <c r="XS201" s="7"/>
      <c r="XT201" s="7"/>
      <c r="XU201" s="7"/>
      <c r="XV201" s="7"/>
      <c r="XW201" s="7"/>
      <c r="XX201" s="7"/>
      <c r="XY201" s="7"/>
      <c r="XZ201" s="7"/>
      <c r="YA201" s="7"/>
      <c r="YB201" s="7"/>
      <c r="YC201" s="7"/>
      <c r="YD201" s="7"/>
      <c r="YE201" s="7"/>
      <c r="YF201" s="7"/>
      <c r="YG201" s="7"/>
      <c r="YH201" s="7"/>
      <c r="YI201" s="7"/>
      <c r="YJ201" s="7"/>
      <c r="YK201" s="7"/>
      <c r="YL201" s="7"/>
      <c r="YM201" s="7"/>
      <c r="YN201" s="7"/>
      <c r="YO201" s="7"/>
      <c r="YP201" s="7"/>
      <c r="YQ201" s="7"/>
      <c r="YR201" s="7"/>
      <c r="YS201" s="7"/>
      <c r="YT201" s="7"/>
      <c r="YU201" s="7"/>
      <c r="YV201" s="7"/>
      <c r="YW201" s="7"/>
      <c r="YX201" s="7"/>
      <c r="YY201" s="7"/>
      <c r="YZ201" s="7"/>
      <c r="ZA201" s="7"/>
      <c r="ZB201" s="7"/>
      <c r="ZC201" s="7"/>
      <c r="ZD201" s="7"/>
      <c r="ZE201" s="7"/>
      <c r="ZF201" s="7"/>
      <c r="ZG201" s="7"/>
      <c r="ZH201" s="7"/>
      <c r="ZI201" s="7"/>
      <c r="ZJ201" s="7"/>
      <c r="ZK201" s="7"/>
      <c r="ZL201" s="7"/>
      <c r="ZM201" s="7"/>
      <c r="ZN201" s="7"/>
      <c r="ZO201" s="7"/>
      <c r="ZP201" s="7"/>
      <c r="ZQ201" s="7"/>
      <c r="ZR201" s="7"/>
      <c r="ZS201" s="7"/>
      <c r="ZT201" s="7"/>
      <c r="ZU201" s="7"/>
      <c r="ZV201" s="7"/>
      <c r="ZW201" s="7"/>
      <c r="ZX201" s="7"/>
      <c r="ZY201" s="7"/>
      <c r="ZZ201" s="7"/>
      <c r="AAA201" s="7"/>
      <c r="AAB201" s="7"/>
      <c r="AAC201" s="7"/>
      <c r="AAD201" s="7"/>
      <c r="AAE201" s="7"/>
      <c r="AAF201" s="7"/>
      <c r="AAG201" s="7"/>
      <c r="AAH201" s="7"/>
      <c r="AAI201" s="7"/>
      <c r="AAJ201" s="7"/>
      <c r="AAK201" s="7"/>
      <c r="AAL201" s="7"/>
      <c r="AAM201" s="7"/>
      <c r="AAN201" s="7"/>
      <c r="AAO201" s="7"/>
      <c r="AAP201" s="7"/>
      <c r="AAQ201" s="7"/>
      <c r="AAR201" s="7"/>
      <c r="AAS201" s="7"/>
      <c r="AAT201" s="7"/>
      <c r="AAU201" s="7"/>
      <c r="AAV201" s="7"/>
      <c r="AAW201" s="7"/>
      <c r="AAX201" s="7"/>
      <c r="AAY201" s="7"/>
      <c r="AAZ201" s="7"/>
      <c r="ABA201" s="7"/>
      <c r="ABB201" s="7"/>
      <c r="ABC201" s="7"/>
      <c r="ABD201" s="7"/>
      <c r="ABE201" s="7"/>
      <c r="ABF201" s="7"/>
      <c r="ABG201" s="7"/>
      <c r="ABH201" s="7"/>
      <c r="ABI201" s="7"/>
      <c r="ABJ201" s="7"/>
      <c r="ABK201" s="7"/>
      <c r="ABL201" s="7"/>
      <c r="ABM201" s="7"/>
      <c r="ABN201" s="7"/>
      <c r="ABO201" s="7"/>
      <c r="ABP201" s="7"/>
      <c r="ABQ201" s="7"/>
      <c r="ABR201" s="7"/>
      <c r="ABS201" s="7"/>
      <c r="ABT201" s="7"/>
      <c r="ABU201" s="7"/>
      <c r="ABV201" s="7"/>
      <c r="ABW201" s="7"/>
      <c r="ABX201" s="7"/>
      <c r="ABY201" s="7"/>
      <c r="ABZ201" s="7"/>
      <c r="ACA201" s="7"/>
      <c r="ACB201" s="7"/>
      <c r="ACC201" s="7"/>
      <c r="ACD201" s="7"/>
      <c r="ACE201" s="7"/>
      <c r="ACF201" s="7"/>
      <c r="ACG201" s="7"/>
      <c r="ACH201" s="7"/>
      <c r="ACI201" s="7"/>
      <c r="ACJ201" s="7"/>
      <c r="ACK201" s="7"/>
      <c r="ACL201" s="7"/>
      <c r="ACM201" s="7"/>
      <c r="ACN201" s="7"/>
      <c r="ACO201" s="7"/>
      <c r="ACP201" s="7"/>
      <c r="ACQ201" s="7"/>
      <c r="ACR201" s="7"/>
      <c r="ACS201" s="7"/>
      <c r="ACT201" s="7"/>
      <c r="ACU201" s="7"/>
      <c r="ACV201" s="7"/>
      <c r="ACW201" s="7"/>
      <c r="ACX201" s="7"/>
      <c r="ACY201" s="7"/>
      <c r="ACZ201" s="7"/>
      <c r="ADA201" s="7"/>
      <c r="ADB201" s="7"/>
      <c r="ADC201" s="7"/>
      <c r="ADD201" s="7"/>
      <c r="ADE201" s="7"/>
      <c r="ADF201" s="7"/>
      <c r="ADG201" s="7"/>
      <c r="ADH201" s="7"/>
      <c r="ADI201" s="7"/>
      <c r="ADJ201" s="7"/>
      <c r="ADK201" s="7"/>
      <c r="ADL201" s="7"/>
      <c r="ADM201" s="7"/>
      <c r="ADN201" s="7"/>
      <c r="ADO201" s="7"/>
      <c r="ADP201" s="7"/>
      <c r="ADQ201" s="7"/>
      <c r="ADR201" s="7"/>
      <c r="ADS201" s="7"/>
      <c r="ADT201" s="7"/>
      <c r="ADU201" s="7"/>
      <c r="ADV201" s="7"/>
      <c r="ADW201" s="7"/>
      <c r="ADX201" s="7"/>
      <c r="ADY201" s="7"/>
      <c r="ADZ201" s="7"/>
      <c r="AEA201" s="7"/>
      <c r="AEB201" s="7"/>
      <c r="AEC201" s="7"/>
      <c r="AED201" s="7"/>
      <c r="AEE201" s="7"/>
      <c r="AEF201" s="7"/>
      <c r="AEG201" s="7"/>
      <c r="AEH201" s="7"/>
      <c r="AEI201" s="7"/>
      <c r="AEJ201" s="7"/>
      <c r="AEK201" s="7"/>
      <c r="AEL201" s="7"/>
      <c r="AEM201" s="7"/>
      <c r="AEN201" s="7"/>
      <c r="AEO201" s="7"/>
      <c r="AEP201" s="7"/>
      <c r="AEQ201" s="7"/>
      <c r="AER201" s="7"/>
      <c r="AES201" s="7"/>
      <c r="AET201" s="7"/>
      <c r="AEU201" s="7"/>
      <c r="AEV201" s="7"/>
      <c r="AEW201" s="7"/>
      <c r="AEX201" s="7"/>
      <c r="AEY201" s="7"/>
      <c r="AEZ201" s="7"/>
      <c r="AFA201" s="7"/>
      <c r="AFB201" s="7"/>
      <c r="AFC201" s="7"/>
      <c r="AFD201" s="7"/>
      <c r="AFE201" s="7"/>
      <c r="AFF201" s="7"/>
      <c r="AFG201" s="7"/>
      <c r="AFH201" s="7"/>
      <c r="AFI201" s="7"/>
      <c r="AFJ201" s="7"/>
      <c r="AFK201" s="7"/>
      <c r="AFL201" s="7"/>
      <c r="AFM201" s="7"/>
      <c r="AFN201" s="7"/>
      <c r="AFO201" s="7"/>
      <c r="AFP201" s="7"/>
      <c r="AFQ201" s="7"/>
      <c r="AFR201" s="7"/>
      <c r="AFS201" s="7"/>
      <c r="AFT201" s="7"/>
      <c r="AFU201" s="7"/>
      <c r="AFV201" s="7"/>
      <c r="AFW201" s="7"/>
      <c r="AFX201" s="7"/>
      <c r="AFY201" s="7"/>
      <c r="AFZ201" s="7"/>
      <c r="AGA201" s="7"/>
      <c r="AGB201" s="7"/>
      <c r="AGC201" s="7"/>
      <c r="AGD201" s="7"/>
      <c r="AGE201" s="7"/>
      <c r="AGF201" s="7"/>
      <c r="AGG201" s="7"/>
      <c r="AGH201" s="7"/>
      <c r="AGI201" s="7"/>
      <c r="AGJ201" s="7"/>
      <c r="AGK201" s="7"/>
      <c r="AGL201" s="7"/>
      <c r="AGM201" s="7"/>
      <c r="AGN201" s="7"/>
      <c r="AGO201" s="7"/>
      <c r="AGP201" s="7"/>
      <c r="AGQ201" s="7"/>
      <c r="AGR201" s="7"/>
      <c r="AGS201" s="7"/>
      <c r="AGT201" s="7"/>
      <c r="AGU201" s="7"/>
      <c r="AGV201" s="7"/>
      <c r="AGW201" s="7"/>
      <c r="AGX201" s="7"/>
      <c r="AGY201" s="7"/>
      <c r="AGZ201" s="7"/>
      <c r="AHA201" s="7"/>
      <c r="AHB201" s="7"/>
      <c r="AHC201" s="7"/>
      <c r="AHD201" s="7"/>
      <c r="AHE201" s="7"/>
      <c r="AHF201" s="7"/>
      <c r="AHG201" s="7"/>
      <c r="AHH201" s="7"/>
      <c r="AHI201" s="7"/>
      <c r="AHJ201" s="7"/>
      <c r="AHK201" s="7"/>
      <c r="AHL201" s="7"/>
      <c r="AHM201" s="7"/>
      <c r="AHN201" s="7"/>
      <c r="AHO201" s="7"/>
      <c r="AHP201" s="7"/>
      <c r="AHQ201" s="7"/>
      <c r="AHR201" s="7"/>
      <c r="AHS201" s="7"/>
      <c r="AHT201" s="7"/>
      <c r="AHU201" s="7"/>
      <c r="AHV201" s="7"/>
      <c r="AHW201" s="7"/>
      <c r="AHX201" s="7"/>
      <c r="AHY201" s="7"/>
      <c r="AHZ201" s="7"/>
      <c r="AIA201" s="7"/>
      <c r="AIB201" s="7"/>
      <c r="AIC201" s="7"/>
      <c r="AID201" s="7"/>
      <c r="AIE201" s="7"/>
      <c r="AIF201" s="7"/>
      <c r="AIG201" s="7"/>
      <c r="AIH201" s="7"/>
      <c r="AII201" s="7"/>
      <c r="AIJ201" s="7"/>
      <c r="AIK201" s="7"/>
      <c r="AIL201" s="7"/>
      <c r="AIM201" s="7"/>
      <c r="AIN201" s="7"/>
      <c r="AIO201" s="7"/>
      <c r="AIP201" s="7"/>
      <c r="AIQ201" s="7"/>
      <c r="AIR201" s="7"/>
      <c r="AIS201" s="7"/>
      <c r="AIT201" s="7"/>
      <c r="AIU201" s="7"/>
      <c r="AIV201" s="7"/>
      <c r="AIW201" s="7"/>
      <c r="AIX201" s="7"/>
      <c r="AIY201" s="7"/>
      <c r="AIZ201" s="7"/>
      <c r="AJA201" s="7"/>
      <c r="AJB201" s="7"/>
      <c r="AJC201" s="7"/>
      <c r="AJD201" s="7"/>
      <c r="AJE201" s="7"/>
      <c r="AJF201" s="7"/>
      <c r="AJG201" s="7"/>
      <c r="AJH201" s="7"/>
      <c r="AJI201" s="7"/>
      <c r="AJJ201" s="7"/>
      <c r="AJK201" s="7"/>
      <c r="AJL201" s="7"/>
      <c r="AJM201" s="7"/>
      <c r="AJN201" s="7"/>
      <c r="AJO201" s="7"/>
      <c r="AJP201" s="7"/>
      <c r="AJQ201" s="7"/>
      <c r="AJR201" s="7"/>
      <c r="AJS201" s="7"/>
      <c r="AJT201" s="7"/>
      <c r="AJU201" s="7"/>
      <c r="AJV201" s="7"/>
      <c r="AJW201" s="7"/>
      <c r="AJX201" s="7"/>
      <c r="AJY201" s="7"/>
      <c r="AJZ201" s="7"/>
      <c r="AKA201" s="7"/>
      <c r="AKB201" s="7"/>
      <c r="AKC201" s="7"/>
      <c r="AKD201" s="7"/>
      <c r="AKE201" s="7"/>
      <c r="AKF201" s="7"/>
      <c r="AKG201" s="7"/>
      <c r="AKH201" s="7"/>
      <c r="AKI201" s="7"/>
      <c r="AKJ201" s="7"/>
      <c r="AKK201" s="7"/>
      <c r="AKL201" s="7"/>
      <c r="AKM201" s="7"/>
      <c r="AKN201" s="7"/>
      <c r="AKO201" s="7"/>
      <c r="AKP201" s="7"/>
      <c r="AKQ201" s="7"/>
      <c r="AKR201" s="7"/>
      <c r="AKS201" s="7"/>
      <c r="AKT201" s="7"/>
      <c r="AKU201" s="7"/>
      <c r="AKV201" s="7"/>
      <c r="AKW201" s="7"/>
      <c r="AKX201" s="7"/>
      <c r="AKY201" s="7"/>
      <c r="AKZ201" s="7"/>
      <c r="ALA201" s="7"/>
      <c r="ALB201" s="7"/>
      <c r="ALC201" s="7"/>
      <c r="ALD201" s="7"/>
      <c r="ALE201" s="7"/>
      <c r="ALF201" s="7"/>
      <c r="ALG201" s="7"/>
      <c r="ALH201" s="7"/>
      <c r="ALI201" s="7"/>
      <c r="ALJ201" s="7"/>
      <c r="ALK201" s="7"/>
      <c r="ALL201" s="7"/>
      <c r="ALM201" s="7"/>
      <c r="ALN201" s="7"/>
      <c r="ALO201" s="7"/>
      <c r="ALP201" s="7"/>
      <c r="ALQ201" s="7"/>
      <c r="ALR201" s="7"/>
      <c r="ALS201" s="7"/>
      <c r="ALT201" s="7"/>
      <c r="ALU201" s="7"/>
      <c r="ALV201" s="7"/>
      <c r="ALW201" s="7"/>
      <c r="ALX201" s="7"/>
      <c r="ALY201" s="7"/>
      <c r="ALZ201" s="7"/>
      <c r="AMA201" s="7"/>
      <c r="AMB201" s="7"/>
      <c r="AMC201" s="7"/>
      <c r="AMD201" s="7"/>
    </row>
    <row r="202" spans="1:1018" ht="15.2" customHeight="1" x14ac:dyDescent="0.25">
      <c r="A202" s="37" t="s">
        <v>127</v>
      </c>
      <c r="B202" s="5" t="s">
        <v>140</v>
      </c>
      <c r="C202" s="4">
        <v>0.93799999999999994</v>
      </c>
      <c r="D202" s="4">
        <v>1.54</v>
      </c>
      <c r="E202" s="5" t="s">
        <v>199</v>
      </c>
      <c r="F202" s="4">
        <f>1.011-0.225-0.13-0.04</f>
        <v>0.61599999999999988</v>
      </c>
      <c r="G202" s="42" t="s">
        <v>10</v>
      </c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  <c r="FF202" s="7"/>
      <c r="FG202" s="7"/>
      <c r="FH202" s="7"/>
      <c r="FI202" s="7"/>
      <c r="FJ202" s="7"/>
      <c r="FK202" s="7"/>
      <c r="FL202" s="7"/>
      <c r="FM202" s="7"/>
      <c r="FN202" s="7"/>
      <c r="FO202" s="7"/>
      <c r="FP202" s="7"/>
      <c r="FQ202" s="7"/>
      <c r="FR202" s="7"/>
      <c r="FS202" s="7"/>
      <c r="FT202" s="7"/>
      <c r="FU202" s="7"/>
      <c r="FV202" s="7"/>
      <c r="FW202" s="7"/>
      <c r="FX202" s="7"/>
      <c r="FY202" s="7"/>
      <c r="FZ202" s="7"/>
      <c r="GA202" s="7"/>
      <c r="GB202" s="7"/>
      <c r="GC202" s="7"/>
      <c r="GD202" s="7"/>
      <c r="GE202" s="7"/>
      <c r="GF202" s="7"/>
      <c r="GG202" s="7"/>
      <c r="GH202" s="7"/>
      <c r="GI202" s="7"/>
      <c r="GJ202" s="7"/>
      <c r="GK202" s="7"/>
      <c r="GL202" s="7"/>
      <c r="GM202" s="7"/>
      <c r="GN202" s="7"/>
      <c r="GO202" s="7"/>
      <c r="GP202" s="7"/>
      <c r="GQ202" s="7"/>
      <c r="GR202" s="7"/>
      <c r="GS202" s="7"/>
      <c r="GT202" s="7"/>
      <c r="GU202" s="7"/>
      <c r="GV202" s="7"/>
      <c r="GW202" s="7"/>
      <c r="GX202" s="7"/>
      <c r="GY202" s="7"/>
      <c r="GZ202" s="7"/>
      <c r="HA202" s="7"/>
      <c r="HB202" s="7"/>
      <c r="HC202" s="7"/>
      <c r="HD202" s="7"/>
      <c r="HE202" s="7"/>
      <c r="HF202" s="7"/>
      <c r="HG202" s="7"/>
      <c r="HH202" s="7"/>
      <c r="HI202" s="7"/>
      <c r="HJ202" s="7"/>
      <c r="HK202" s="7"/>
      <c r="HL202" s="7"/>
      <c r="HM202" s="7"/>
      <c r="HN202" s="7"/>
      <c r="HO202" s="7"/>
      <c r="HP202" s="7"/>
      <c r="HQ202" s="7"/>
      <c r="HR202" s="7"/>
      <c r="HS202" s="7"/>
      <c r="HT202" s="7"/>
      <c r="HU202" s="7"/>
      <c r="HV202" s="7"/>
      <c r="HW202" s="7"/>
      <c r="HX202" s="7"/>
      <c r="HY202" s="7"/>
      <c r="HZ202" s="7"/>
      <c r="IA202" s="7"/>
      <c r="IB202" s="7"/>
      <c r="IC202" s="7"/>
      <c r="ID202" s="7"/>
      <c r="IE202" s="7"/>
      <c r="IF202" s="7"/>
      <c r="IG202" s="7"/>
      <c r="IH202" s="7"/>
      <c r="II202" s="7"/>
      <c r="IJ202" s="7"/>
      <c r="IK202" s="7"/>
      <c r="IL202" s="7"/>
      <c r="IM202" s="7"/>
      <c r="IN202" s="7"/>
      <c r="IO202" s="7"/>
      <c r="IP202" s="7"/>
      <c r="IQ202" s="7"/>
      <c r="IR202" s="7"/>
      <c r="IS202" s="7"/>
      <c r="IT202" s="7"/>
      <c r="IU202" s="7"/>
      <c r="IV202" s="7"/>
      <c r="IW202" s="7"/>
      <c r="IX202" s="7"/>
      <c r="IY202" s="7"/>
      <c r="IZ202" s="7"/>
      <c r="JA202" s="7"/>
      <c r="JB202" s="7"/>
      <c r="JC202" s="7"/>
      <c r="JD202" s="7"/>
      <c r="JE202" s="7"/>
      <c r="JF202" s="7"/>
      <c r="JG202" s="7"/>
      <c r="JH202" s="7"/>
      <c r="JI202" s="7"/>
      <c r="JJ202" s="7"/>
      <c r="JK202" s="7"/>
      <c r="JL202" s="7"/>
      <c r="JM202" s="7"/>
      <c r="JN202" s="7"/>
      <c r="JO202" s="7"/>
      <c r="JP202" s="7"/>
      <c r="JQ202" s="7"/>
      <c r="JR202" s="7"/>
      <c r="JS202" s="7"/>
      <c r="JT202" s="7"/>
      <c r="JU202" s="7"/>
      <c r="JV202" s="7"/>
      <c r="JW202" s="7"/>
      <c r="JX202" s="7"/>
      <c r="JY202" s="7"/>
      <c r="JZ202" s="7"/>
      <c r="KA202" s="7"/>
      <c r="KB202" s="7"/>
      <c r="KC202" s="7"/>
      <c r="KD202" s="7"/>
      <c r="KE202" s="7"/>
      <c r="KF202" s="7"/>
      <c r="KG202" s="7"/>
      <c r="KH202" s="7"/>
      <c r="KI202" s="7"/>
      <c r="KJ202" s="7"/>
      <c r="KK202" s="7"/>
      <c r="KL202" s="7"/>
      <c r="KM202" s="7"/>
      <c r="KN202" s="7"/>
      <c r="KO202" s="7"/>
      <c r="KP202" s="7"/>
      <c r="KQ202" s="7"/>
      <c r="KR202" s="7"/>
      <c r="KS202" s="7"/>
      <c r="KT202" s="7"/>
      <c r="KU202" s="7"/>
      <c r="KV202" s="7"/>
      <c r="KW202" s="7"/>
      <c r="KX202" s="7"/>
      <c r="KY202" s="7"/>
      <c r="KZ202" s="7"/>
      <c r="LA202" s="7"/>
      <c r="LB202" s="7"/>
      <c r="LC202" s="7"/>
      <c r="LD202" s="7"/>
      <c r="LE202" s="7"/>
      <c r="LF202" s="7"/>
      <c r="LG202" s="7"/>
      <c r="LH202" s="7"/>
      <c r="LI202" s="7"/>
      <c r="LJ202" s="7"/>
      <c r="LK202" s="7"/>
      <c r="LL202" s="7"/>
      <c r="LM202" s="7"/>
      <c r="LN202" s="7"/>
      <c r="LO202" s="7"/>
      <c r="LP202" s="7"/>
      <c r="LQ202" s="7"/>
      <c r="LR202" s="7"/>
      <c r="LS202" s="7"/>
      <c r="LT202" s="7"/>
      <c r="LU202" s="7"/>
      <c r="LV202" s="7"/>
      <c r="LW202" s="7"/>
      <c r="LX202" s="7"/>
      <c r="LY202" s="7"/>
      <c r="LZ202" s="7"/>
      <c r="MA202" s="7"/>
      <c r="MB202" s="7"/>
      <c r="MC202" s="7"/>
      <c r="MD202" s="7"/>
      <c r="ME202" s="7"/>
      <c r="MF202" s="7"/>
      <c r="MG202" s="7"/>
      <c r="MH202" s="7"/>
      <c r="MI202" s="7"/>
      <c r="MJ202" s="7"/>
      <c r="MK202" s="7"/>
      <c r="ML202" s="7"/>
      <c r="MM202" s="7"/>
      <c r="MN202" s="7"/>
      <c r="MO202" s="7"/>
      <c r="MP202" s="7"/>
      <c r="MQ202" s="7"/>
      <c r="MR202" s="7"/>
      <c r="MS202" s="7"/>
      <c r="MT202" s="7"/>
      <c r="MU202" s="7"/>
      <c r="MV202" s="7"/>
      <c r="MW202" s="7"/>
      <c r="MX202" s="7"/>
      <c r="MY202" s="7"/>
      <c r="MZ202" s="7"/>
      <c r="NA202" s="7"/>
      <c r="NB202" s="7"/>
      <c r="NC202" s="7"/>
      <c r="ND202" s="7"/>
      <c r="NE202" s="7"/>
      <c r="NF202" s="7"/>
      <c r="NG202" s="7"/>
      <c r="NH202" s="7"/>
      <c r="NI202" s="7"/>
      <c r="NJ202" s="7"/>
      <c r="NK202" s="7"/>
      <c r="NL202" s="7"/>
      <c r="NM202" s="7"/>
      <c r="NN202" s="7"/>
      <c r="NO202" s="7"/>
      <c r="NP202" s="7"/>
      <c r="NQ202" s="7"/>
      <c r="NR202" s="7"/>
      <c r="NS202" s="7"/>
      <c r="NT202" s="7"/>
      <c r="NU202" s="7"/>
      <c r="NV202" s="7"/>
      <c r="NW202" s="7"/>
      <c r="NX202" s="7"/>
      <c r="NY202" s="7"/>
      <c r="NZ202" s="7"/>
      <c r="OA202" s="7"/>
      <c r="OB202" s="7"/>
      <c r="OC202" s="7"/>
      <c r="OD202" s="7"/>
      <c r="OE202" s="7"/>
      <c r="OF202" s="7"/>
      <c r="OG202" s="7"/>
      <c r="OH202" s="7"/>
      <c r="OI202" s="7"/>
      <c r="OJ202" s="7"/>
      <c r="OK202" s="7"/>
      <c r="OL202" s="7"/>
      <c r="OM202" s="7"/>
      <c r="ON202" s="7"/>
      <c r="OO202" s="7"/>
      <c r="OP202" s="7"/>
      <c r="OQ202" s="7"/>
      <c r="OR202" s="7"/>
      <c r="OS202" s="7"/>
      <c r="OT202" s="7"/>
      <c r="OU202" s="7"/>
      <c r="OV202" s="7"/>
      <c r="OW202" s="7"/>
      <c r="OX202" s="7"/>
      <c r="OY202" s="7"/>
      <c r="OZ202" s="7"/>
      <c r="PA202" s="7"/>
      <c r="PB202" s="7"/>
      <c r="PC202" s="7"/>
      <c r="PD202" s="7"/>
      <c r="PE202" s="7"/>
      <c r="PF202" s="7"/>
      <c r="PG202" s="7"/>
      <c r="PH202" s="7"/>
      <c r="PI202" s="7"/>
      <c r="PJ202" s="7"/>
      <c r="PK202" s="7"/>
      <c r="PL202" s="7"/>
      <c r="PM202" s="7"/>
      <c r="PN202" s="7"/>
      <c r="PO202" s="7"/>
      <c r="PP202" s="7"/>
      <c r="PQ202" s="7"/>
      <c r="PR202" s="7"/>
      <c r="PS202" s="7"/>
      <c r="PT202" s="7"/>
      <c r="PU202" s="7"/>
      <c r="PV202" s="7"/>
      <c r="PW202" s="7"/>
      <c r="PX202" s="7"/>
      <c r="PY202" s="7"/>
      <c r="PZ202" s="7"/>
      <c r="QA202" s="7"/>
      <c r="QB202" s="7"/>
      <c r="QC202" s="7"/>
      <c r="QD202" s="7"/>
      <c r="QE202" s="7"/>
      <c r="QF202" s="7"/>
      <c r="QG202" s="7"/>
      <c r="QH202" s="7"/>
      <c r="QI202" s="7"/>
      <c r="QJ202" s="7"/>
      <c r="QK202" s="7"/>
      <c r="QL202" s="7"/>
      <c r="QM202" s="7"/>
      <c r="QN202" s="7"/>
      <c r="QO202" s="7"/>
      <c r="QP202" s="7"/>
      <c r="QQ202" s="7"/>
      <c r="QR202" s="7"/>
      <c r="QS202" s="7"/>
      <c r="QT202" s="7"/>
      <c r="QU202" s="7"/>
      <c r="QV202" s="7"/>
      <c r="QW202" s="7"/>
      <c r="QX202" s="7"/>
      <c r="QY202" s="7"/>
      <c r="QZ202" s="7"/>
      <c r="RA202" s="7"/>
      <c r="RB202" s="7"/>
      <c r="RC202" s="7"/>
      <c r="RD202" s="7"/>
      <c r="RE202" s="7"/>
      <c r="RF202" s="7"/>
      <c r="RG202" s="7"/>
      <c r="RH202" s="7"/>
      <c r="RI202" s="7"/>
      <c r="RJ202" s="7"/>
      <c r="RK202" s="7"/>
      <c r="RL202" s="7"/>
      <c r="RM202" s="7"/>
      <c r="RN202" s="7"/>
      <c r="RO202" s="7"/>
      <c r="RP202" s="7"/>
      <c r="RQ202" s="7"/>
      <c r="RR202" s="7"/>
      <c r="RS202" s="7"/>
      <c r="RT202" s="7"/>
      <c r="RU202" s="7"/>
      <c r="RV202" s="7"/>
      <c r="RW202" s="7"/>
      <c r="RX202" s="7"/>
      <c r="RY202" s="7"/>
      <c r="RZ202" s="7"/>
      <c r="SA202" s="7"/>
      <c r="SB202" s="7"/>
      <c r="SC202" s="7"/>
      <c r="SD202" s="7"/>
      <c r="SE202" s="7"/>
      <c r="SF202" s="7"/>
      <c r="SG202" s="7"/>
      <c r="SH202" s="7"/>
      <c r="SI202" s="7"/>
      <c r="SJ202" s="7"/>
      <c r="SK202" s="7"/>
      <c r="SL202" s="7"/>
      <c r="SM202" s="7"/>
      <c r="SN202" s="7"/>
      <c r="SO202" s="7"/>
      <c r="SP202" s="7"/>
      <c r="SQ202" s="7"/>
      <c r="SR202" s="7"/>
      <c r="SS202" s="7"/>
      <c r="ST202" s="7"/>
      <c r="SU202" s="7"/>
      <c r="SV202" s="7"/>
      <c r="SW202" s="7"/>
      <c r="SX202" s="7"/>
      <c r="SY202" s="7"/>
      <c r="SZ202" s="7"/>
      <c r="TA202" s="7"/>
      <c r="TB202" s="7"/>
      <c r="TC202" s="7"/>
      <c r="TD202" s="7"/>
      <c r="TE202" s="7"/>
      <c r="TF202" s="7"/>
      <c r="TG202" s="7"/>
      <c r="TH202" s="7"/>
      <c r="TI202" s="7"/>
      <c r="TJ202" s="7"/>
      <c r="TK202" s="7"/>
      <c r="TL202" s="7"/>
      <c r="TM202" s="7"/>
      <c r="TN202" s="7"/>
      <c r="TO202" s="7"/>
      <c r="TP202" s="7"/>
      <c r="TQ202" s="7"/>
      <c r="TR202" s="7"/>
      <c r="TS202" s="7"/>
      <c r="TT202" s="7"/>
      <c r="TU202" s="7"/>
      <c r="TV202" s="7"/>
      <c r="TW202" s="7"/>
      <c r="TX202" s="7"/>
      <c r="TY202" s="7"/>
      <c r="TZ202" s="7"/>
      <c r="UA202" s="7"/>
      <c r="UB202" s="7"/>
      <c r="UC202" s="7"/>
      <c r="UD202" s="7"/>
      <c r="UE202" s="7"/>
      <c r="UF202" s="7"/>
      <c r="UG202" s="7"/>
      <c r="UH202" s="7"/>
      <c r="UI202" s="7"/>
      <c r="UJ202" s="7"/>
      <c r="UK202" s="7"/>
      <c r="UL202" s="7"/>
      <c r="UM202" s="7"/>
      <c r="UN202" s="7"/>
      <c r="UO202" s="7"/>
      <c r="UP202" s="7"/>
      <c r="UQ202" s="7"/>
      <c r="UR202" s="7"/>
      <c r="US202" s="7"/>
      <c r="UT202" s="7"/>
      <c r="UU202" s="7"/>
      <c r="UV202" s="7"/>
      <c r="UW202" s="7"/>
      <c r="UX202" s="7"/>
      <c r="UY202" s="7"/>
      <c r="UZ202" s="7"/>
      <c r="VA202" s="7"/>
      <c r="VB202" s="7"/>
      <c r="VC202" s="7"/>
      <c r="VD202" s="7"/>
      <c r="VE202" s="7"/>
      <c r="VF202" s="7"/>
      <c r="VG202" s="7"/>
      <c r="VH202" s="7"/>
      <c r="VI202" s="7"/>
      <c r="VJ202" s="7"/>
      <c r="VK202" s="7"/>
      <c r="VL202" s="7"/>
      <c r="VM202" s="7"/>
      <c r="VN202" s="7"/>
      <c r="VO202" s="7"/>
      <c r="VP202" s="7"/>
      <c r="VQ202" s="7"/>
      <c r="VR202" s="7"/>
      <c r="VS202" s="7"/>
      <c r="VT202" s="7"/>
      <c r="VU202" s="7"/>
      <c r="VV202" s="7"/>
      <c r="VW202" s="7"/>
      <c r="VX202" s="7"/>
      <c r="VY202" s="7"/>
      <c r="VZ202" s="7"/>
      <c r="WA202" s="7"/>
      <c r="WB202" s="7"/>
      <c r="WC202" s="7"/>
      <c r="WD202" s="7"/>
      <c r="WE202" s="7"/>
      <c r="WF202" s="7"/>
      <c r="WG202" s="7"/>
      <c r="WH202" s="7"/>
      <c r="WI202" s="7"/>
      <c r="WJ202" s="7"/>
      <c r="WK202" s="7"/>
      <c r="WL202" s="7"/>
      <c r="WM202" s="7"/>
      <c r="WN202" s="7"/>
      <c r="WO202" s="7"/>
      <c r="WP202" s="7"/>
      <c r="WQ202" s="7"/>
      <c r="WR202" s="7"/>
      <c r="WS202" s="7"/>
      <c r="WT202" s="7"/>
      <c r="WU202" s="7"/>
      <c r="WV202" s="7"/>
      <c r="WW202" s="7"/>
      <c r="WX202" s="7"/>
      <c r="WY202" s="7"/>
      <c r="WZ202" s="7"/>
      <c r="XA202" s="7"/>
      <c r="XB202" s="7"/>
      <c r="XC202" s="7"/>
      <c r="XD202" s="7"/>
      <c r="XE202" s="7"/>
      <c r="XF202" s="7"/>
      <c r="XG202" s="7"/>
      <c r="XH202" s="7"/>
      <c r="XI202" s="7"/>
      <c r="XJ202" s="7"/>
      <c r="XK202" s="7"/>
      <c r="XL202" s="7"/>
      <c r="XM202" s="7"/>
      <c r="XN202" s="7"/>
      <c r="XO202" s="7"/>
      <c r="XP202" s="7"/>
      <c r="XQ202" s="7"/>
      <c r="XR202" s="7"/>
      <c r="XS202" s="7"/>
      <c r="XT202" s="7"/>
      <c r="XU202" s="7"/>
      <c r="XV202" s="7"/>
      <c r="XW202" s="7"/>
      <c r="XX202" s="7"/>
      <c r="XY202" s="7"/>
      <c r="XZ202" s="7"/>
      <c r="YA202" s="7"/>
      <c r="YB202" s="7"/>
      <c r="YC202" s="7"/>
      <c r="YD202" s="7"/>
      <c r="YE202" s="7"/>
      <c r="YF202" s="7"/>
      <c r="YG202" s="7"/>
      <c r="YH202" s="7"/>
      <c r="YI202" s="7"/>
      <c r="YJ202" s="7"/>
      <c r="YK202" s="7"/>
      <c r="YL202" s="7"/>
      <c r="YM202" s="7"/>
      <c r="YN202" s="7"/>
      <c r="YO202" s="7"/>
      <c r="YP202" s="7"/>
      <c r="YQ202" s="7"/>
      <c r="YR202" s="7"/>
      <c r="YS202" s="7"/>
      <c r="YT202" s="7"/>
      <c r="YU202" s="7"/>
      <c r="YV202" s="7"/>
      <c r="YW202" s="7"/>
      <c r="YX202" s="7"/>
      <c r="YY202" s="7"/>
      <c r="YZ202" s="7"/>
      <c r="ZA202" s="7"/>
      <c r="ZB202" s="7"/>
      <c r="ZC202" s="7"/>
      <c r="ZD202" s="7"/>
      <c r="ZE202" s="7"/>
      <c r="ZF202" s="7"/>
      <c r="ZG202" s="7"/>
      <c r="ZH202" s="7"/>
      <c r="ZI202" s="7"/>
      <c r="ZJ202" s="7"/>
      <c r="ZK202" s="7"/>
      <c r="ZL202" s="7"/>
      <c r="ZM202" s="7"/>
      <c r="ZN202" s="7"/>
      <c r="ZO202" s="7"/>
      <c r="ZP202" s="7"/>
      <c r="ZQ202" s="7"/>
      <c r="ZR202" s="7"/>
      <c r="ZS202" s="7"/>
      <c r="ZT202" s="7"/>
      <c r="ZU202" s="7"/>
      <c r="ZV202" s="7"/>
      <c r="ZW202" s="7"/>
      <c r="ZX202" s="7"/>
      <c r="ZY202" s="7"/>
      <c r="ZZ202" s="7"/>
      <c r="AAA202" s="7"/>
      <c r="AAB202" s="7"/>
      <c r="AAC202" s="7"/>
      <c r="AAD202" s="7"/>
      <c r="AAE202" s="7"/>
      <c r="AAF202" s="7"/>
      <c r="AAG202" s="7"/>
      <c r="AAH202" s="7"/>
      <c r="AAI202" s="7"/>
      <c r="AAJ202" s="7"/>
      <c r="AAK202" s="7"/>
      <c r="AAL202" s="7"/>
      <c r="AAM202" s="7"/>
      <c r="AAN202" s="7"/>
      <c r="AAO202" s="7"/>
      <c r="AAP202" s="7"/>
      <c r="AAQ202" s="7"/>
      <c r="AAR202" s="7"/>
      <c r="AAS202" s="7"/>
      <c r="AAT202" s="7"/>
      <c r="AAU202" s="7"/>
      <c r="AAV202" s="7"/>
      <c r="AAW202" s="7"/>
      <c r="AAX202" s="7"/>
      <c r="AAY202" s="7"/>
      <c r="AAZ202" s="7"/>
      <c r="ABA202" s="7"/>
      <c r="ABB202" s="7"/>
      <c r="ABC202" s="7"/>
      <c r="ABD202" s="7"/>
      <c r="ABE202" s="7"/>
      <c r="ABF202" s="7"/>
      <c r="ABG202" s="7"/>
      <c r="ABH202" s="7"/>
      <c r="ABI202" s="7"/>
      <c r="ABJ202" s="7"/>
      <c r="ABK202" s="7"/>
      <c r="ABL202" s="7"/>
      <c r="ABM202" s="7"/>
      <c r="ABN202" s="7"/>
      <c r="ABO202" s="7"/>
      <c r="ABP202" s="7"/>
      <c r="ABQ202" s="7"/>
      <c r="ABR202" s="7"/>
      <c r="ABS202" s="7"/>
      <c r="ABT202" s="7"/>
      <c r="ABU202" s="7"/>
      <c r="ABV202" s="7"/>
      <c r="ABW202" s="7"/>
      <c r="ABX202" s="7"/>
      <c r="ABY202" s="7"/>
      <c r="ABZ202" s="7"/>
      <c r="ACA202" s="7"/>
      <c r="ACB202" s="7"/>
      <c r="ACC202" s="7"/>
      <c r="ACD202" s="7"/>
      <c r="ACE202" s="7"/>
      <c r="ACF202" s="7"/>
      <c r="ACG202" s="7"/>
      <c r="ACH202" s="7"/>
      <c r="ACI202" s="7"/>
      <c r="ACJ202" s="7"/>
      <c r="ACK202" s="7"/>
      <c r="ACL202" s="7"/>
      <c r="ACM202" s="7"/>
      <c r="ACN202" s="7"/>
      <c r="ACO202" s="7"/>
      <c r="ACP202" s="7"/>
      <c r="ACQ202" s="7"/>
      <c r="ACR202" s="7"/>
      <c r="ACS202" s="7"/>
      <c r="ACT202" s="7"/>
      <c r="ACU202" s="7"/>
      <c r="ACV202" s="7"/>
      <c r="ACW202" s="7"/>
      <c r="ACX202" s="7"/>
      <c r="ACY202" s="7"/>
      <c r="ACZ202" s="7"/>
      <c r="ADA202" s="7"/>
      <c r="ADB202" s="7"/>
      <c r="ADC202" s="7"/>
      <c r="ADD202" s="7"/>
      <c r="ADE202" s="7"/>
      <c r="ADF202" s="7"/>
      <c r="ADG202" s="7"/>
      <c r="ADH202" s="7"/>
      <c r="ADI202" s="7"/>
      <c r="ADJ202" s="7"/>
      <c r="ADK202" s="7"/>
      <c r="ADL202" s="7"/>
      <c r="ADM202" s="7"/>
      <c r="ADN202" s="7"/>
      <c r="ADO202" s="7"/>
      <c r="ADP202" s="7"/>
      <c r="ADQ202" s="7"/>
      <c r="ADR202" s="7"/>
      <c r="ADS202" s="7"/>
      <c r="ADT202" s="7"/>
      <c r="ADU202" s="7"/>
      <c r="ADV202" s="7"/>
      <c r="ADW202" s="7"/>
      <c r="ADX202" s="7"/>
      <c r="ADY202" s="7"/>
      <c r="ADZ202" s="7"/>
      <c r="AEA202" s="7"/>
      <c r="AEB202" s="7"/>
      <c r="AEC202" s="7"/>
      <c r="AED202" s="7"/>
      <c r="AEE202" s="7"/>
      <c r="AEF202" s="7"/>
      <c r="AEG202" s="7"/>
      <c r="AEH202" s="7"/>
      <c r="AEI202" s="7"/>
      <c r="AEJ202" s="7"/>
      <c r="AEK202" s="7"/>
      <c r="AEL202" s="7"/>
      <c r="AEM202" s="7"/>
      <c r="AEN202" s="7"/>
      <c r="AEO202" s="7"/>
      <c r="AEP202" s="7"/>
      <c r="AEQ202" s="7"/>
      <c r="AER202" s="7"/>
      <c r="AES202" s="7"/>
      <c r="AET202" s="7"/>
      <c r="AEU202" s="7"/>
      <c r="AEV202" s="7"/>
      <c r="AEW202" s="7"/>
      <c r="AEX202" s="7"/>
      <c r="AEY202" s="7"/>
      <c r="AEZ202" s="7"/>
      <c r="AFA202" s="7"/>
      <c r="AFB202" s="7"/>
      <c r="AFC202" s="7"/>
      <c r="AFD202" s="7"/>
      <c r="AFE202" s="7"/>
      <c r="AFF202" s="7"/>
      <c r="AFG202" s="7"/>
      <c r="AFH202" s="7"/>
      <c r="AFI202" s="7"/>
      <c r="AFJ202" s="7"/>
      <c r="AFK202" s="7"/>
      <c r="AFL202" s="7"/>
      <c r="AFM202" s="7"/>
      <c r="AFN202" s="7"/>
      <c r="AFO202" s="7"/>
      <c r="AFP202" s="7"/>
      <c r="AFQ202" s="7"/>
      <c r="AFR202" s="7"/>
      <c r="AFS202" s="7"/>
      <c r="AFT202" s="7"/>
      <c r="AFU202" s="7"/>
      <c r="AFV202" s="7"/>
      <c r="AFW202" s="7"/>
      <c r="AFX202" s="7"/>
      <c r="AFY202" s="7"/>
      <c r="AFZ202" s="7"/>
      <c r="AGA202" s="7"/>
      <c r="AGB202" s="7"/>
      <c r="AGC202" s="7"/>
      <c r="AGD202" s="7"/>
      <c r="AGE202" s="7"/>
      <c r="AGF202" s="7"/>
      <c r="AGG202" s="7"/>
      <c r="AGH202" s="7"/>
      <c r="AGI202" s="7"/>
      <c r="AGJ202" s="7"/>
      <c r="AGK202" s="7"/>
      <c r="AGL202" s="7"/>
      <c r="AGM202" s="7"/>
      <c r="AGN202" s="7"/>
      <c r="AGO202" s="7"/>
      <c r="AGP202" s="7"/>
      <c r="AGQ202" s="7"/>
      <c r="AGR202" s="7"/>
      <c r="AGS202" s="7"/>
      <c r="AGT202" s="7"/>
      <c r="AGU202" s="7"/>
      <c r="AGV202" s="7"/>
      <c r="AGW202" s="7"/>
      <c r="AGX202" s="7"/>
      <c r="AGY202" s="7"/>
      <c r="AGZ202" s="7"/>
      <c r="AHA202" s="7"/>
      <c r="AHB202" s="7"/>
      <c r="AHC202" s="7"/>
      <c r="AHD202" s="7"/>
      <c r="AHE202" s="7"/>
      <c r="AHF202" s="7"/>
      <c r="AHG202" s="7"/>
      <c r="AHH202" s="7"/>
      <c r="AHI202" s="7"/>
      <c r="AHJ202" s="7"/>
      <c r="AHK202" s="7"/>
      <c r="AHL202" s="7"/>
      <c r="AHM202" s="7"/>
      <c r="AHN202" s="7"/>
      <c r="AHO202" s="7"/>
      <c r="AHP202" s="7"/>
      <c r="AHQ202" s="7"/>
      <c r="AHR202" s="7"/>
      <c r="AHS202" s="7"/>
      <c r="AHT202" s="7"/>
      <c r="AHU202" s="7"/>
      <c r="AHV202" s="7"/>
      <c r="AHW202" s="7"/>
      <c r="AHX202" s="7"/>
      <c r="AHY202" s="7"/>
      <c r="AHZ202" s="7"/>
      <c r="AIA202" s="7"/>
      <c r="AIB202" s="7"/>
      <c r="AIC202" s="7"/>
      <c r="AID202" s="7"/>
      <c r="AIE202" s="7"/>
      <c r="AIF202" s="7"/>
      <c r="AIG202" s="7"/>
      <c r="AIH202" s="7"/>
      <c r="AII202" s="7"/>
      <c r="AIJ202" s="7"/>
      <c r="AIK202" s="7"/>
      <c r="AIL202" s="7"/>
      <c r="AIM202" s="7"/>
      <c r="AIN202" s="7"/>
      <c r="AIO202" s="7"/>
      <c r="AIP202" s="7"/>
      <c r="AIQ202" s="7"/>
      <c r="AIR202" s="7"/>
      <c r="AIS202" s="7"/>
      <c r="AIT202" s="7"/>
      <c r="AIU202" s="7"/>
      <c r="AIV202" s="7"/>
      <c r="AIW202" s="7"/>
      <c r="AIX202" s="7"/>
      <c r="AIY202" s="7"/>
      <c r="AIZ202" s="7"/>
      <c r="AJA202" s="7"/>
      <c r="AJB202" s="7"/>
      <c r="AJC202" s="7"/>
      <c r="AJD202" s="7"/>
      <c r="AJE202" s="7"/>
      <c r="AJF202" s="7"/>
      <c r="AJG202" s="7"/>
      <c r="AJH202" s="7"/>
      <c r="AJI202" s="7"/>
      <c r="AJJ202" s="7"/>
      <c r="AJK202" s="7"/>
      <c r="AJL202" s="7"/>
      <c r="AJM202" s="7"/>
      <c r="AJN202" s="7"/>
      <c r="AJO202" s="7"/>
      <c r="AJP202" s="7"/>
      <c r="AJQ202" s="7"/>
      <c r="AJR202" s="7"/>
      <c r="AJS202" s="7"/>
      <c r="AJT202" s="7"/>
      <c r="AJU202" s="7"/>
      <c r="AJV202" s="7"/>
      <c r="AJW202" s="7"/>
      <c r="AJX202" s="7"/>
      <c r="AJY202" s="7"/>
      <c r="AJZ202" s="7"/>
      <c r="AKA202" s="7"/>
      <c r="AKB202" s="7"/>
      <c r="AKC202" s="7"/>
      <c r="AKD202" s="7"/>
      <c r="AKE202" s="7"/>
      <c r="AKF202" s="7"/>
      <c r="AKG202" s="7"/>
      <c r="AKH202" s="7"/>
      <c r="AKI202" s="7"/>
      <c r="AKJ202" s="7"/>
      <c r="AKK202" s="7"/>
      <c r="AKL202" s="7"/>
      <c r="AKM202" s="7"/>
      <c r="AKN202" s="7"/>
      <c r="AKO202" s="7"/>
      <c r="AKP202" s="7"/>
      <c r="AKQ202" s="7"/>
      <c r="AKR202" s="7"/>
      <c r="AKS202" s="7"/>
      <c r="AKT202" s="7"/>
      <c r="AKU202" s="7"/>
      <c r="AKV202" s="7"/>
      <c r="AKW202" s="7"/>
      <c r="AKX202" s="7"/>
      <c r="AKY202" s="7"/>
      <c r="AKZ202" s="7"/>
      <c r="ALA202" s="7"/>
      <c r="ALB202" s="7"/>
      <c r="ALC202" s="7"/>
      <c r="ALD202" s="7"/>
      <c r="ALE202" s="7"/>
      <c r="ALF202" s="7"/>
      <c r="ALG202" s="7"/>
      <c r="ALH202" s="7"/>
      <c r="ALI202" s="7"/>
      <c r="ALJ202" s="7"/>
      <c r="ALK202" s="7"/>
      <c r="ALL202" s="7"/>
      <c r="ALM202" s="7"/>
      <c r="ALN202" s="7"/>
      <c r="ALO202" s="7"/>
      <c r="ALP202" s="7"/>
      <c r="ALQ202" s="7"/>
      <c r="ALR202" s="7"/>
      <c r="ALS202" s="7"/>
      <c r="ALT202" s="7"/>
      <c r="ALU202" s="7"/>
      <c r="ALV202" s="7"/>
      <c r="ALW202" s="7"/>
      <c r="ALX202" s="7"/>
      <c r="ALY202" s="7"/>
      <c r="ALZ202" s="7"/>
      <c r="AMA202" s="7"/>
      <c r="AMB202" s="7"/>
      <c r="AMC202" s="7"/>
      <c r="AMD202" s="7"/>
    </row>
    <row r="203" spans="1:1018" x14ac:dyDescent="0.25">
      <c r="A203" s="43" t="s">
        <v>128</v>
      </c>
      <c r="B203" s="44" t="s">
        <v>140</v>
      </c>
      <c r="C203" s="4">
        <v>0.91200000000000003</v>
      </c>
      <c r="D203" s="4">
        <v>1.532</v>
      </c>
      <c r="E203" s="5" t="s">
        <v>198</v>
      </c>
      <c r="F203" s="4">
        <f>1.014-0.275-0.115-0.1-0.055</f>
        <v>0.46900000000000003</v>
      </c>
      <c r="G203" s="42" t="s">
        <v>10</v>
      </c>
    </row>
    <row r="204" spans="1:1018" ht="15.2" customHeight="1" x14ac:dyDescent="0.25">
      <c r="A204" s="43" t="s">
        <v>129</v>
      </c>
      <c r="B204" s="44" t="s">
        <v>110</v>
      </c>
      <c r="C204" s="45">
        <v>0.73799999999999999</v>
      </c>
      <c r="D204" s="45">
        <v>1.4039999999999999</v>
      </c>
      <c r="E204" s="44" t="s">
        <v>130</v>
      </c>
      <c r="F204" s="10">
        <f>1.012-0.345-0.026-0.3-0.04</f>
        <v>0.30100000000000005</v>
      </c>
      <c r="G204" s="21" t="s">
        <v>10</v>
      </c>
    </row>
    <row r="205" spans="1:1018" ht="15.2" customHeight="1" x14ac:dyDescent="0.25">
      <c r="A205" s="43" t="s">
        <v>129</v>
      </c>
      <c r="B205" s="44" t="s">
        <v>110</v>
      </c>
      <c r="C205" s="45">
        <v>2.633</v>
      </c>
      <c r="D205" s="45">
        <v>3.3</v>
      </c>
      <c r="E205" s="44" t="s">
        <v>259</v>
      </c>
      <c r="F205" s="10">
        <v>1.0129999999999999</v>
      </c>
      <c r="G205" s="21" t="s">
        <v>10</v>
      </c>
    </row>
    <row r="206" spans="1:1018" ht="15.2" customHeight="1" x14ac:dyDescent="0.25">
      <c r="A206" s="43" t="s">
        <v>196</v>
      </c>
      <c r="B206" s="44" t="s">
        <v>110</v>
      </c>
      <c r="C206" s="45">
        <v>1.1259999999999999</v>
      </c>
      <c r="D206" s="45">
        <v>1.827</v>
      </c>
      <c r="E206" s="44" t="s">
        <v>258</v>
      </c>
      <c r="F206" s="10">
        <f>0.913-0.36-0.091-0.1</f>
        <v>0.3620000000000001</v>
      </c>
      <c r="G206" s="21" t="s">
        <v>10</v>
      </c>
    </row>
    <row r="207" spans="1:1018" ht="15.2" customHeight="1" x14ac:dyDescent="0.25">
      <c r="A207" s="37" t="s">
        <v>131</v>
      </c>
      <c r="B207" s="5"/>
      <c r="C207" s="10"/>
      <c r="D207" s="10"/>
      <c r="E207" s="9" t="s">
        <v>132</v>
      </c>
      <c r="F207" s="10">
        <v>0.19</v>
      </c>
      <c r="G207" s="21" t="s">
        <v>10</v>
      </c>
    </row>
    <row r="208" spans="1:1018" ht="15.2" customHeight="1" x14ac:dyDescent="0.25">
      <c r="A208" s="37" t="s">
        <v>131</v>
      </c>
      <c r="B208" s="5" t="s">
        <v>32</v>
      </c>
      <c r="C208" s="4">
        <v>0.32600000000000001</v>
      </c>
      <c r="D208" s="4">
        <v>0.48599999999999999</v>
      </c>
      <c r="E208" s="5" t="s">
        <v>276</v>
      </c>
      <c r="F208" s="4">
        <f>1.552-0.911-0.197-0.125-0.062</f>
        <v>0.25700000000000001</v>
      </c>
      <c r="G208" s="21" t="s">
        <v>10</v>
      </c>
    </row>
    <row r="209" spans="1:1018" ht="15.2" customHeight="1" x14ac:dyDescent="0.25">
      <c r="A209" s="37" t="s">
        <v>131</v>
      </c>
      <c r="B209" s="5" t="s">
        <v>32</v>
      </c>
      <c r="C209" s="4">
        <v>0.66200000000000003</v>
      </c>
      <c r="D209" s="4">
        <v>0.89200000000000002</v>
      </c>
      <c r="E209" s="5" t="s">
        <v>286</v>
      </c>
      <c r="F209" s="4">
        <f>1.421-0.891</f>
        <v>0.53</v>
      </c>
      <c r="G209" s="21" t="s">
        <v>10</v>
      </c>
    </row>
    <row r="210" spans="1:1018" ht="15.2" customHeight="1" x14ac:dyDescent="0.25">
      <c r="A210" s="37" t="s">
        <v>131</v>
      </c>
      <c r="B210" s="5" t="s">
        <v>32</v>
      </c>
      <c r="C210" s="4">
        <v>0.55000000000000004</v>
      </c>
      <c r="D210" s="4">
        <v>0.71499999999999997</v>
      </c>
      <c r="E210" s="5" t="s">
        <v>297</v>
      </c>
      <c r="F210" s="4">
        <f>1.529-0.26-0.65-0.27</f>
        <v>0.34899999999999987</v>
      </c>
      <c r="G210" s="21" t="s">
        <v>10</v>
      </c>
    </row>
    <row r="211" spans="1:1018" ht="15.2" customHeight="1" x14ac:dyDescent="0.25">
      <c r="A211" s="37" t="s">
        <v>131</v>
      </c>
      <c r="B211" s="5" t="s">
        <v>20</v>
      </c>
      <c r="C211" s="4">
        <v>1.4710000000000001</v>
      </c>
      <c r="D211" s="4">
        <v>1.6879999999999999</v>
      </c>
      <c r="E211" s="5" t="s">
        <v>296</v>
      </c>
      <c r="F211" s="4">
        <f>1.588-0.48</f>
        <v>1.1080000000000001</v>
      </c>
      <c r="G211" s="21" t="s">
        <v>10</v>
      </c>
    </row>
    <row r="212" spans="1:1018" ht="15.2" customHeight="1" x14ac:dyDescent="0.25">
      <c r="A212" s="37" t="s">
        <v>131</v>
      </c>
      <c r="B212" s="5" t="s">
        <v>20</v>
      </c>
      <c r="C212" s="4">
        <v>1.9950000000000001</v>
      </c>
      <c r="D212" s="4">
        <v>2.2050000000000001</v>
      </c>
      <c r="E212" s="5" t="s">
        <v>298</v>
      </c>
      <c r="F212" s="4">
        <v>1.5249999999999999</v>
      </c>
      <c r="G212" s="21" t="s">
        <v>10</v>
      </c>
    </row>
    <row r="213" spans="1:1018" ht="15.2" customHeight="1" x14ac:dyDescent="0.25">
      <c r="A213" s="8" t="s">
        <v>133</v>
      </c>
      <c r="B213" s="5" t="s">
        <v>13</v>
      </c>
      <c r="C213" s="4">
        <v>0.32900000000000001</v>
      </c>
      <c r="D213" s="4">
        <v>0.45900000000000002</v>
      </c>
      <c r="E213" s="5" t="s">
        <v>281</v>
      </c>
      <c r="F213" s="4">
        <f>1.111-0.92</f>
        <v>0.19099999999999995</v>
      </c>
      <c r="G213" s="21" t="s">
        <v>10</v>
      </c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  <c r="DG213" s="7"/>
      <c r="DH213" s="7"/>
      <c r="DI213" s="7"/>
      <c r="DJ213" s="7"/>
      <c r="DK213" s="7"/>
      <c r="DL213" s="7"/>
      <c r="DM213" s="7"/>
      <c r="DN213" s="7"/>
      <c r="DO213" s="7"/>
      <c r="DP213" s="7"/>
      <c r="DQ213" s="7"/>
      <c r="DR213" s="7"/>
      <c r="DS213" s="7"/>
      <c r="DT213" s="7"/>
      <c r="DU213" s="7"/>
      <c r="DV213" s="7"/>
      <c r="DW213" s="7"/>
      <c r="DX213" s="7"/>
      <c r="DY213" s="7"/>
      <c r="DZ213" s="7"/>
      <c r="EA213" s="7"/>
      <c r="EB213" s="7"/>
      <c r="EC213" s="7"/>
      <c r="ED213" s="7"/>
      <c r="EE213" s="7"/>
      <c r="EF213" s="7"/>
      <c r="EG213" s="7"/>
      <c r="EH213" s="7"/>
      <c r="EI213" s="7"/>
      <c r="EJ213" s="7"/>
      <c r="EK213" s="7"/>
      <c r="EL213" s="7"/>
      <c r="EM213" s="7"/>
      <c r="EN213" s="7"/>
      <c r="EO213" s="7"/>
      <c r="EP213" s="7"/>
      <c r="EQ213" s="7"/>
      <c r="ER213" s="7"/>
      <c r="ES213" s="7"/>
      <c r="ET213" s="7"/>
      <c r="EU213" s="7"/>
      <c r="EV213" s="7"/>
      <c r="EW213" s="7"/>
      <c r="EX213" s="7"/>
      <c r="EY213" s="7"/>
      <c r="EZ213" s="7"/>
      <c r="FA213" s="7"/>
      <c r="FB213" s="7"/>
      <c r="FC213" s="7"/>
      <c r="FD213" s="7"/>
      <c r="FE213" s="7"/>
      <c r="FF213" s="7"/>
      <c r="FG213" s="7"/>
      <c r="FH213" s="7"/>
      <c r="FI213" s="7"/>
      <c r="FJ213" s="7"/>
      <c r="FK213" s="7"/>
      <c r="FL213" s="7"/>
      <c r="FM213" s="7"/>
      <c r="FN213" s="7"/>
      <c r="FO213" s="7"/>
      <c r="FP213" s="7"/>
      <c r="FQ213" s="7"/>
      <c r="FR213" s="7"/>
      <c r="FS213" s="7"/>
      <c r="FT213" s="7"/>
      <c r="FU213" s="7"/>
      <c r="FV213" s="7"/>
      <c r="FW213" s="7"/>
      <c r="FX213" s="7"/>
      <c r="FY213" s="7"/>
      <c r="FZ213" s="7"/>
      <c r="GA213" s="7"/>
      <c r="GB213" s="7"/>
      <c r="GC213" s="7"/>
      <c r="GD213" s="7"/>
      <c r="GE213" s="7"/>
      <c r="GF213" s="7"/>
      <c r="GG213" s="7"/>
      <c r="GH213" s="7"/>
      <c r="GI213" s="7"/>
      <c r="GJ213" s="7"/>
      <c r="GK213" s="7"/>
      <c r="GL213" s="7"/>
      <c r="GM213" s="7"/>
      <c r="GN213" s="7"/>
      <c r="GO213" s="7"/>
      <c r="GP213" s="7"/>
      <c r="GQ213" s="7"/>
      <c r="GR213" s="7"/>
      <c r="GS213" s="7"/>
      <c r="GT213" s="7"/>
      <c r="GU213" s="7"/>
      <c r="GV213" s="7"/>
      <c r="GW213" s="7"/>
      <c r="GX213" s="7"/>
      <c r="GY213" s="7"/>
      <c r="GZ213" s="7"/>
      <c r="HA213" s="7"/>
      <c r="HB213" s="7"/>
      <c r="HC213" s="7"/>
      <c r="HD213" s="7"/>
      <c r="HE213" s="7"/>
      <c r="HF213" s="7"/>
      <c r="HG213" s="7"/>
      <c r="HH213" s="7"/>
      <c r="HI213" s="7"/>
      <c r="HJ213" s="7"/>
      <c r="HK213" s="7"/>
      <c r="HL213" s="7"/>
      <c r="HM213" s="7"/>
      <c r="HN213" s="7"/>
      <c r="HO213" s="7"/>
      <c r="HP213" s="7"/>
      <c r="HQ213" s="7"/>
      <c r="HR213" s="7"/>
      <c r="HS213" s="7"/>
      <c r="HT213" s="7"/>
      <c r="HU213" s="7"/>
      <c r="HV213" s="7"/>
      <c r="HW213" s="7"/>
      <c r="HX213" s="7"/>
      <c r="HY213" s="7"/>
      <c r="HZ213" s="7"/>
      <c r="IA213" s="7"/>
      <c r="IB213" s="7"/>
      <c r="IC213" s="7"/>
      <c r="ID213" s="7"/>
      <c r="IE213" s="7"/>
      <c r="IF213" s="7"/>
      <c r="IG213" s="7"/>
      <c r="IH213" s="7"/>
      <c r="II213" s="7"/>
      <c r="IJ213" s="7"/>
      <c r="IK213" s="7"/>
      <c r="IL213" s="7"/>
      <c r="IM213" s="7"/>
      <c r="IN213" s="7"/>
      <c r="IO213" s="7"/>
      <c r="IP213" s="7"/>
      <c r="IQ213" s="7"/>
      <c r="IR213" s="7"/>
      <c r="IS213" s="7"/>
      <c r="IT213" s="7"/>
      <c r="IU213" s="7"/>
      <c r="IV213" s="7"/>
      <c r="IW213" s="7"/>
      <c r="IX213" s="7"/>
      <c r="IY213" s="7"/>
      <c r="IZ213" s="7"/>
      <c r="JA213" s="7"/>
      <c r="JB213" s="7"/>
      <c r="JC213" s="7"/>
      <c r="JD213" s="7"/>
      <c r="JE213" s="7"/>
      <c r="JF213" s="7"/>
      <c r="JG213" s="7"/>
      <c r="JH213" s="7"/>
      <c r="JI213" s="7"/>
      <c r="JJ213" s="7"/>
      <c r="JK213" s="7"/>
      <c r="JL213" s="7"/>
      <c r="JM213" s="7"/>
      <c r="JN213" s="7"/>
      <c r="JO213" s="7"/>
      <c r="JP213" s="7"/>
      <c r="JQ213" s="7"/>
      <c r="JR213" s="7"/>
      <c r="JS213" s="7"/>
      <c r="JT213" s="7"/>
      <c r="JU213" s="7"/>
      <c r="JV213" s="7"/>
      <c r="JW213" s="7"/>
      <c r="JX213" s="7"/>
      <c r="JY213" s="7"/>
      <c r="JZ213" s="7"/>
      <c r="KA213" s="7"/>
      <c r="KB213" s="7"/>
      <c r="KC213" s="7"/>
      <c r="KD213" s="7"/>
      <c r="KE213" s="7"/>
      <c r="KF213" s="7"/>
      <c r="KG213" s="7"/>
      <c r="KH213" s="7"/>
      <c r="KI213" s="7"/>
      <c r="KJ213" s="7"/>
      <c r="KK213" s="7"/>
      <c r="KL213" s="7"/>
      <c r="KM213" s="7"/>
      <c r="KN213" s="7"/>
      <c r="KO213" s="7"/>
      <c r="KP213" s="7"/>
      <c r="KQ213" s="7"/>
      <c r="KR213" s="7"/>
      <c r="KS213" s="7"/>
      <c r="KT213" s="7"/>
      <c r="KU213" s="7"/>
      <c r="KV213" s="7"/>
      <c r="KW213" s="7"/>
      <c r="KX213" s="7"/>
      <c r="KY213" s="7"/>
      <c r="KZ213" s="7"/>
      <c r="LA213" s="7"/>
      <c r="LB213" s="7"/>
      <c r="LC213" s="7"/>
      <c r="LD213" s="7"/>
      <c r="LE213" s="7"/>
      <c r="LF213" s="7"/>
      <c r="LG213" s="7"/>
      <c r="LH213" s="7"/>
      <c r="LI213" s="7"/>
      <c r="LJ213" s="7"/>
      <c r="LK213" s="7"/>
      <c r="LL213" s="7"/>
      <c r="LM213" s="7"/>
      <c r="LN213" s="7"/>
      <c r="LO213" s="7"/>
      <c r="LP213" s="7"/>
      <c r="LQ213" s="7"/>
      <c r="LR213" s="7"/>
      <c r="LS213" s="7"/>
      <c r="LT213" s="7"/>
      <c r="LU213" s="7"/>
      <c r="LV213" s="7"/>
      <c r="LW213" s="7"/>
      <c r="LX213" s="7"/>
      <c r="LY213" s="7"/>
      <c r="LZ213" s="7"/>
      <c r="MA213" s="7"/>
      <c r="MB213" s="7"/>
      <c r="MC213" s="7"/>
      <c r="MD213" s="7"/>
      <c r="ME213" s="7"/>
      <c r="MF213" s="7"/>
      <c r="MG213" s="7"/>
      <c r="MH213" s="7"/>
      <c r="MI213" s="7"/>
      <c r="MJ213" s="7"/>
      <c r="MK213" s="7"/>
      <c r="ML213" s="7"/>
      <c r="MM213" s="7"/>
      <c r="MN213" s="7"/>
      <c r="MO213" s="7"/>
      <c r="MP213" s="7"/>
      <c r="MQ213" s="7"/>
      <c r="MR213" s="7"/>
      <c r="MS213" s="7"/>
      <c r="MT213" s="7"/>
      <c r="MU213" s="7"/>
      <c r="MV213" s="7"/>
      <c r="MW213" s="7"/>
      <c r="MX213" s="7"/>
      <c r="MY213" s="7"/>
      <c r="MZ213" s="7"/>
      <c r="NA213" s="7"/>
      <c r="NB213" s="7"/>
      <c r="NC213" s="7"/>
      <c r="ND213" s="7"/>
      <c r="NE213" s="7"/>
      <c r="NF213" s="7"/>
      <c r="NG213" s="7"/>
      <c r="NH213" s="7"/>
      <c r="NI213" s="7"/>
      <c r="NJ213" s="7"/>
      <c r="NK213" s="7"/>
      <c r="NL213" s="7"/>
      <c r="NM213" s="7"/>
      <c r="NN213" s="7"/>
      <c r="NO213" s="7"/>
      <c r="NP213" s="7"/>
      <c r="NQ213" s="7"/>
      <c r="NR213" s="7"/>
      <c r="NS213" s="7"/>
      <c r="NT213" s="7"/>
      <c r="NU213" s="7"/>
      <c r="NV213" s="7"/>
      <c r="NW213" s="7"/>
      <c r="NX213" s="7"/>
      <c r="NY213" s="7"/>
      <c r="NZ213" s="7"/>
      <c r="OA213" s="7"/>
      <c r="OB213" s="7"/>
      <c r="OC213" s="7"/>
      <c r="OD213" s="7"/>
      <c r="OE213" s="7"/>
      <c r="OF213" s="7"/>
      <c r="OG213" s="7"/>
      <c r="OH213" s="7"/>
      <c r="OI213" s="7"/>
      <c r="OJ213" s="7"/>
      <c r="OK213" s="7"/>
      <c r="OL213" s="7"/>
      <c r="OM213" s="7"/>
      <c r="ON213" s="7"/>
      <c r="OO213" s="7"/>
      <c r="OP213" s="7"/>
      <c r="OQ213" s="7"/>
      <c r="OR213" s="7"/>
      <c r="OS213" s="7"/>
      <c r="OT213" s="7"/>
      <c r="OU213" s="7"/>
      <c r="OV213" s="7"/>
      <c r="OW213" s="7"/>
      <c r="OX213" s="7"/>
      <c r="OY213" s="7"/>
      <c r="OZ213" s="7"/>
      <c r="PA213" s="7"/>
      <c r="PB213" s="7"/>
      <c r="PC213" s="7"/>
      <c r="PD213" s="7"/>
      <c r="PE213" s="7"/>
      <c r="PF213" s="7"/>
      <c r="PG213" s="7"/>
      <c r="PH213" s="7"/>
      <c r="PI213" s="7"/>
      <c r="PJ213" s="7"/>
      <c r="PK213" s="7"/>
      <c r="PL213" s="7"/>
      <c r="PM213" s="7"/>
      <c r="PN213" s="7"/>
      <c r="PO213" s="7"/>
      <c r="PP213" s="7"/>
      <c r="PQ213" s="7"/>
      <c r="PR213" s="7"/>
      <c r="PS213" s="7"/>
      <c r="PT213" s="7"/>
      <c r="PU213" s="7"/>
      <c r="PV213" s="7"/>
      <c r="PW213" s="7"/>
      <c r="PX213" s="7"/>
      <c r="PY213" s="7"/>
      <c r="PZ213" s="7"/>
      <c r="QA213" s="7"/>
      <c r="QB213" s="7"/>
      <c r="QC213" s="7"/>
      <c r="QD213" s="7"/>
      <c r="QE213" s="7"/>
      <c r="QF213" s="7"/>
      <c r="QG213" s="7"/>
      <c r="QH213" s="7"/>
      <c r="QI213" s="7"/>
      <c r="QJ213" s="7"/>
      <c r="QK213" s="7"/>
      <c r="QL213" s="7"/>
      <c r="QM213" s="7"/>
      <c r="QN213" s="7"/>
      <c r="QO213" s="7"/>
      <c r="QP213" s="7"/>
      <c r="QQ213" s="7"/>
      <c r="QR213" s="7"/>
      <c r="QS213" s="7"/>
      <c r="QT213" s="7"/>
      <c r="QU213" s="7"/>
      <c r="QV213" s="7"/>
      <c r="QW213" s="7"/>
      <c r="QX213" s="7"/>
      <c r="QY213" s="7"/>
      <c r="QZ213" s="7"/>
      <c r="RA213" s="7"/>
      <c r="RB213" s="7"/>
      <c r="RC213" s="7"/>
      <c r="RD213" s="7"/>
      <c r="RE213" s="7"/>
      <c r="RF213" s="7"/>
      <c r="RG213" s="7"/>
      <c r="RH213" s="7"/>
      <c r="RI213" s="7"/>
      <c r="RJ213" s="7"/>
      <c r="RK213" s="7"/>
      <c r="RL213" s="7"/>
      <c r="RM213" s="7"/>
      <c r="RN213" s="7"/>
      <c r="RO213" s="7"/>
      <c r="RP213" s="7"/>
      <c r="RQ213" s="7"/>
      <c r="RR213" s="7"/>
      <c r="RS213" s="7"/>
      <c r="RT213" s="7"/>
      <c r="RU213" s="7"/>
      <c r="RV213" s="7"/>
      <c r="RW213" s="7"/>
      <c r="RX213" s="7"/>
      <c r="RY213" s="7"/>
      <c r="RZ213" s="7"/>
      <c r="SA213" s="7"/>
      <c r="SB213" s="7"/>
      <c r="SC213" s="7"/>
      <c r="SD213" s="7"/>
      <c r="SE213" s="7"/>
      <c r="SF213" s="7"/>
      <c r="SG213" s="7"/>
      <c r="SH213" s="7"/>
      <c r="SI213" s="7"/>
      <c r="SJ213" s="7"/>
      <c r="SK213" s="7"/>
      <c r="SL213" s="7"/>
      <c r="SM213" s="7"/>
      <c r="SN213" s="7"/>
      <c r="SO213" s="7"/>
      <c r="SP213" s="7"/>
      <c r="SQ213" s="7"/>
      <c r="SR213" s="7"/>
      <c r="SS213" s="7"/>
      <c r="ST213" s="7"/>
      <c r="SU213" s="7"/>
      <c r="SV213" s="7"/>
      <c r="SW213" s="7"/>
      <c r="SX213" s="7"/>
      <c r="SY213" s="7"/>
      <c r="SZ213" s="7"/>
      <c r="TA213" s="7"/>
      <c r="TB213" s="7"/>
      <c r="TC213" s="7"/>
      <c r="TD213" s="7"/>
      <c r="TE213" s="7"/>
      <c r="TF213" s="7"/>
      <c r="TG213" s="7"/>
      <c r="TH213" s="7"/>
      <c r="TI213" s="7"/>
      <c r="TJ213" s="7"/>
      <c r="TK213" s="7"/>
      <c r="TL213" s="7"/>
      <c r="TM213" s="7"/>
      <c r="TN213" s="7"/>
      <c r="TO213" s="7"/>
      <c r="TP213" s="7"/>
      <c r="TQ213" s="7"/>
      <c r="TR213" s="7"/>
      <c r="TS213" s="7"/>
      <c r="TT213" s="7"/>
      <c r="TU213" s="7"/>
      <c r="TV213" s="7"/>
      <c r="TW213" s="7"/>
      <c r="TX213" s="7"/>
      <c r="TY213" s="7"/>
      <c r="TZ213" s="7"/>
      <c r="UA213" s="7"/>
      <c r="UB213" s="7"/>
      <c r="UC213" s="7"/>
      <c r="UD213" s="7"/>
      <c r="UE213" s="7"/>
      <c r="UF213" s="7"/>
      <c r="UG213" s="7"/>
      <c r="UH213" s="7"/>
      <c r="UI213" s="7"/>
      <c r="UJ213" s="7"/>
      <c r="UK213" s="7"/>
      <c r="UL213" s="7"/>
      <c r="UM213" s="7"/>
      <c r="UN213" s="7"/>
      <c r="UO213" s="7"/>
      <c r="UP213" s="7"/>
      <c r="UQ213" s="7"/>
      <c r="UR213" s="7"/>
      <c r="US213" s="7"/>
      <c r="UT213" s="7"/>
      <c r="UU213" s="7"/>
      <c r="UV213" s="7"/>
      <c r="UW213" s="7"/>
      <c r="UX213" s="7"/>
      <c r="UY213" s="7"/>
      <c r="UZ213" s="7"/>
      <c r="VA213" s="7"/>
      <c r="VB213" s="7"/>
      <c r="VC213" s="7"/>
      <c r="VD213" s="7"/>
      <c r="VE213" s="7"/>
      <c r="VF213" s="7"/>
      <c r="VG213" s="7"/>
      <c r="VH213" s="7"/>
      <c r="VI213" s="7"/>
      <c r="VJ213" s="7"/>
      <c r="VK213" s="7"/>
      <c r="VL213" s="7"/>
      <c r="VM213" s="7"/>
      <c r="VN213" s="7"/>
      <c r="VO213" s="7"/>
      <c r="VP213" s="7"/>
      <c r="VQ213" s="7"/>
      <c r="VR213" s="7"/>
      <c r="VS213" s="7"/>
      <c r="VT213" s="7"/>
      <c r="VU213" s="7"/>
      <c r="VV213" s="7"/>
      <c r="VW213" s="7"/>
      <c r="VX213" s="7"/>
      <c r="VY213" s="7"/>
      <c r="VZ213" s="7"/>
      <c r="WA213" s="7"/>
      <c r="WB213" s="7"/>
      <c r="WC213" s="7"/>
      <c r="WD213" s="7"/>
      <c r="WE213" s="7"/>
      <c r="WF213" s="7"/>
      <c r="WG213" s="7"/>
      <c r="WH213" s="7"/>
      <c r="WI213" s="7"/>
      <c r="WJ213" s="7"/>
      <c r="WK213" s="7"/>
      <c r="WL213" s="7"/>
      <c r="WM213" s="7"/>
      <c r="WN213" s="7"/>
      <c r="WO213" s="7"/>
      <c r="WP213" s="7"/>
      <c r="WQ213" s="7"/>
      <c r="WR213" s="7"/>
      <c r="WS213" s="7"/>
      <c r="WT213" s="7"/>
      <c r="WU213" s="7"/>
      <c r="WV213" s="7"/>
      <c r="WW213" s="7"/>
      <c r="WX213" s="7"/>
      <c r="WY213" s="7"/>
      <c r="WZ213" s="7"/>
      <c r="XA213" s="7"/>
      <c r="XB213" s="7"/>
      <c r="XC213" s="7"/>
      <c r="XD213" s="7"/>
      <c r="XE213" s="7"/>
      <c r="XF213" s="7"/>
      <c r="XG213" s="7"/>
      <c r="XH213" s="7"/>
      <c r="XI213" s="7"/>
      <c r="XJ213" s="7"/>
      <c r="XK213" s="7"/>
      <c r="XL213" s="7"/>
      <c r="XM213" s="7"/>
      <c r="XN213" s="7"/>
      <c r="XO213" s="7"/>
      <c r="XP213" s="7"/>
      <c r="XQ213" s="7"/>
      <c r="XR213" s="7"/>
      <c r="XS213" s="7"/>
      <c r="XT213" s="7"/>
      <c r="XU213" s="7"/>
      <c r="XV213" s="7"/>
      <c r="XW213" s="7"/>
      <c r="XX213" s="7"/>
      <c r="XY213" s="7"/>
      <c r="XZ213" s="7"/>
      <c r="YA213" s="7"/>
      <c r="YB213" s="7"/>
      <c r="YC213" s="7"/>
      <c r="YD213" s="7"/>
      <c r="YE213" s="7"/>
      <c r="YF213" s="7"/>
      <c r="YG213" s="7"/>
      <c r="YH213" s="7"/>
      <c r="YI213" s="7"/>
      <c r="YJ213" s="7"/>
      <c r="YK213" s="7"/>
      <c r="YL213" s="7"/>
      <c r="YM213" s="7"/>
      <c r="YN213" s="7"/>
      <c r="YO213" s="7"/>
      <c r="YP213" s="7"/>
      <c r="YQ213" s="7"/>
      <c r="YR213" s="7"/>
      <c r="YS213" s="7"/>
      <c r="YT213" s="7"/>
      <c r="YU213" s="7"/>
      <c r="YV213" s="7"/>
      <c r="YW213" s="7"/>
      <c r="YX213" s="7"/>
      <c r="YY213" s="7"/>
      <c r="YZ213" s="7"/>
      <c r="ZA213" s="7"/>
      <c r="ZB213" s="7"/>
      <c r="ZC213" s="7"/>
      <c r="ZD213" s="7"/>
      <c r="ZE213" s="7"/>
      <c r="ZF213" s="7"/>
      <c r="ZG213" s="7"/>
      <c r="ZH213" s="7"/>
      <c r="ZI213" s="7"/>
      <c r="ZJ213" s="7"/>
      <c r="ZK213" s="7"/>
      <c r="ZL213" s="7"/>
      <c r="ZM213" s="7"/>
      <c r="ZN213" s="7"/>
      <c r="ZO213" s="7"/>
      <c r="ZP213" s="7"/>
      <c r="ZQ213" s="7"/>
      <c r="ZR213" s="7"/>
      <c r="ZS213" s="7"/>
      <c r="ZT213" s="7"/>
      <c r="ZU213" s="7"/>
      <c r="ZV213" s="7"/>
      <c r="ZW213" s="7"/>
      <c r="ZX213" s="7"/>
      <c r="ZY213" s="7"/>
      <c r="ZZ213" s="7"/>
      <c r="AAA213" s="7"/>
      <c r="AAB213" s="7"/>
      <c r="AAC213" s="7"/>
      <c r="AAD213" s="7"/>
      <c r="AAE213" s="7"/>
      <c r="AAF213" s="7"/>
      <c r="AAG213" s="7"/>
      <c r="AAH213" s="7"/>
      <c r="AAI213" s="7"/>
      <c r="AAJ213" s="7"/>
      <c r="AAK213" s="7"/>
      <c r="AAL213" s="7"/>
      <c r="AAM213" s="7"/>
      <c r="AAN213" s="7"/>
      <c r="AAO213" s="7"/>
      <c r="AAP213" s="7"/>
      <c r="AAQ213" s="7"/>
      <c r="AAR213" s="7"/>
      <c r="AAS213" s="7"/>
      <c r="AAT213" s="7"/>
      <c r="AAU213" s="7"/>
      <c r="AAV213" s="7"/>
      <c r="AAW213" s="7"/>
      <c r="AAX213" s="7"/>
      <c r="AAY213" s="7"/>
      <c r="AAZ213" s="7"/>
      <c r="ABA213" s="7"/>
      <c r="ABB213" s="7"/>
      <c r="ABC213" s="7"/>
      <c r="ABD213" s="7"/>
      <c r="ABE213" s="7"/>
      <c r="ABF213" s="7"/>
      <c r="ABG213" s="7"/>
      <c r="ABH213" s="7"/>
      <c r="ABI213" s="7"/>
      <c r="ABJ213" s="7"/>
      <c r="ABK213" s="7"/>
      <c r="ABL213" s="7"/>
      <c r="ABM213" s="7"/>
      <c r="ABN213" s="7"/>
      <c r="ABO213" s="7"/>
      <c r="ABP213" s="7"/>
      <c r="ABQ213" s="7"/>
      <c r="ABR213" s="7"/>
      <c r="ABS213" s="7"/>
      <c r="ABT213" s="7"/>
      <c r="ABU213" s="7"/>
      <c r="ABV213" s="7"/>
      <c r="ABW213" s="7"/>
      <c r="ABX213" s="7"/>
      <c r="ABY213" s="7"/>
      <c r="ABZ213" s="7"/>
      <c r="ACA213" s="7"/>
      <c r="ACB213" s="7"/>
      <c r="ACC213" s="7"/>
      <c r="ACD213" s="7"/>
      <c r="ACE213" s="7"/>
      <c r="ACF213" s="7"/>
      <c r="ACG213" s="7"/>
      <c r="ACH213" s="7"/>
      <c r="ACI213" s="7"/>
      <c r="ACJ213" s="7"/>
      <c r="ACK213" s="7"/>
      <c r="ACL213" s="7"/>
      <c r="ACM213" s="7"/>
      <c r="ACN213" s="7"/>
      <c r="ACO213" s="7"/>
      <c r="ACP213" s="7"/>
      <c r="ACQ213" s="7"/>
      <c r="ACR213" s="7"/>
      <c r="ACS213" s="7"/>
      <c r="ACT213" s="7"/>
      <c r="ACU213" s="7"/>
      <c r="ACV213" s="7"/>
      <c r="ACW213" s="7"/>
      <c r="ACX213" s="7"/>
      <c r="ACY213" s="7"/>
      <c r="ACZ213" s="7"/>
      <c r="ADA213" s="7"/>
      <c r="ADB213" s="7"/>
      <c r="ADC213" s="7"/>
      <c r="ADD213" s="7"/>
      <c r="ADE213" s="7"/>
      <c r="ADF213" s="7"/>
      <c r="ADG213" s="7"/>
      <c r="ADH213" s="7"/>
      <c r="ADI213" s="7"/>
      <c r="ADJ213" s="7"/>
      <c r="ADK213" s="7"/>
      <c r="ADL213" s="7"/>
      <c r="ADM213" s="7"/>
      <c r="ADN213" s="7"/>
      <c r="ADO213" s="7"/>
      <c r="ADP213" s="7"/>
      <c r="ADQ213" s="7"/>
      <c r="ADR213" s="7"/>
      <c r="ADS213" s="7"/>
      <c r="ADT213" s="7"/>
      <c r="ADU213" s="7"/>
      <c r="ADV213" s="7"/>
      <c r="ADW213" s="7"/>
      <c r="ADX213" s="7"/>
      <c r="ADY213" s="7"/>
      <c r="ADZ213" s="7"/>
      <c r="AEA213" s="7"/>
      <c r="AEB213" s="7"/>
      <c r="AEC213" s="7"/>
      <c r="AED213" s="7"/>
      <c r="AEE213" s="7"/>
      <c r="AEF213" s="7"/>
      <c r="AEG213" s="7"/>
      <c r="AEH213" s="7"/>
      <c r="AEI213" s="7"/>
      <c r="AEJ213" s="7"/>
      <c r="AEK213" s="7"/>
      <c r="AEL213" s="7"/>
      <c r="AEM213" s="7"/>
      <c r="AEN213" s="7"/>
      <c r="AEO213" s="7"/>
      <c r="AEP213" s="7"/>
      <c r="AEQ213" s="7"/>
      <c r="AER213" s="7"/>
      <c r="AES213" s="7"/>
      <c r="AET213" s="7"/>
      <c r="AEU213" s="7"/>
      <c r="AEV213" s="7"/>
      <c r="AEW213" s="7"/>
      <c r="AEX213" s="7"/>
      <c r="AEY213" s="7"/>
      <c r="AEZ213" s="7"/>
      <c r="AFA213" s="7"/>
      <c r="AFB213" s="7"/>
      <c r="AFC213" s="7"/>
      <c r="AFD213" s="7"/>
      <c r="AFE213" s="7"/>
      <c r="AFF213" s="7"/>
      <c r="AFG213" s="7"/>
      <c r="AFH213" s="7"/>
      <c r="AFI213" s="7"/>
      <c r="AFJ213" s="7"/>
      <c r="AFK213" s="7"/>
      <c r="AFL213" s="7"/>
      <c r="AFM213" s="7"/>
      <c r="AFN213" s="7"/>
      <c r="AFO213" s="7"/>
      <c r="AFP213" s="7"/>
      <c r="AFQ213" s="7"/>
      <c r="AFR213" s="7"/>
      <c r="AFS213" s="7"/>
      <c r="AFT213" s="7"/>
      <c r="AFU213" s="7"/>
      <c r="AFV213" s="7"/>
      <c r="AFW213" s="7"/>
      <c r="AFX213" s="7"/>
      <c r="AFY213" s="7"/>
      <c r="AFZ213" s="7"/>
      <c r="AGA213" s="7"/>
      <c r="AGB213" s="7"/>
      <c r="AGC213" s="7"/>
      <c r="AGD213" s="7"/>
      <c r="AGE213" s="7"/>
      <c r="AGF213" s="7"/>
      <c r="AGG213" s="7"/>
      <c r="AGH213" s="7"/>
      <c r="AGI213" s="7"/>
      <c r="AGJ213" s="7"/>
      <c r="AGK213" s="7"/>
      <c r="AGL213" s="7"/>
      <c r="AGM213" s="7"/>
      <c r="AGN213" s="7"/>
      <c r="AGO213" s="7"/>
      <c r="AGP213" s="7"/>
      <c r="AGQ213" s="7"/>
      <c r="AGR213" s="7"/>
      <c r="AGS213" s="7"/>
      <c r="AGT213" s="7"/>
      <c r="AGU213" s="7"/>
      <c r="AGV213" s="7"/>
      <c r="AGW213" s="7"/>
      <c r="AGX213" s="7"/>
      <c r="AGY213" s="7"/>
      <c r="AGZ213" s="7"/>
      <c r="AHA213" s="7"/>
      <c r="AHB213" s="7"/>
      <c r="AHC213" s="7"/>
      <c r="AHD213" s="7"/>
      <c r="AHE213" s="7"/>
      <c r="AHF213" s="7"/>
      <c r="AHG213" s="7"/>
      <c r="AHH213" s="7"/>
      <c r="AHI213" s="7"/>
      <c r="AHJ213" s="7"/>
      <c r="AHK213" s="7"/>
      <c r="AHL213" s="7"/>
      <c r="AHM213" s="7"/>
      <c r="AHN213" s="7"/>
      <c r="AHO213" s="7"/>
      <c r="AHP213" s="7"/>
      <c r="AHQ213" s="7"/>
      <c r="AHR213" s="7"/>
      <c r="AHS213" s="7"/>
      <c r="AHT213" s="7"/>
      <c r="AHU213" s="7"/>
      <c r="AHV213" s="7"/>
      <c r="AHW213" s="7"/>
      <c r="AHX213" s="7"/>
      <c r="AHY213" s="7"/>
      <c r="AHZ213" s="7"/>
      <c r="AIA213" s="7"/>
      <c r="AIB213" s="7"/>
      <c r="AIC213" s="7"/>
      <c r="AID213" s="7"/>
      <c r="AIE213" s="7"/>
      <c r="AIF213" s="7"/>
      <c r="AIG213" s="7"/>
      <c r="AIH213" s="7"/>
      <c r="AII213" s="7"/>
      <c r="AIJ213" s="7"/>
      <c r="AIK213" s="7"/>
      <c r="AIL213" s="7"/>
      <c r="AIM213" s="7"/>
      <c r="AIN213" s="7"/>
      <c r="AIO213" s="7"/>
      <c r="AIP213" s="7"/>
      <c r="AIQ213" s="7"/>
      <c r="AIR213" s="7"/>
      <c r="AIS213" s="7"/>
      <c r="AIT213" s="7"/>
      <c r="AIU213" s="7"/>
      <c r="AIV213" s="7"/>
      <c r="AIW213" s="7"/>
      <c r="AIX213" s="7"/>
      <c r="AIY213" s="7"/>
      <c r="AIZ213" s="7"/>
      <c r="AJA213" s="7"/>
      <c r="AJB213" s="7"/>
      <c r="AJC213" s="7"/>
      <c r="AJD213" s="7"/>
      <c r="AJE213" s="7"/>
      <c r="AJF213" s="7"/>
      <c r="AJG213" s="7"/>
      <c r="AJH213" s="7"/>
      <c r="AJI213" s="7"/>
      <c r="AJJ213" s="7"/>
      <c r="AJK213" s="7"/>
      <c r="AJL213" s="7"/>
      <c r="AJM213" s="7"/>
      <c r="AJN213" s="7"/>
      <c r="AJO213" s="7"/>
      <c r="AJP213" s="7"/>
      <c r="AJQ213" s="7"/>
      <c r="AJR213" s="7"/>
      <c r="AJS213" s="7"/>
      <c r="AJT213" s="7"/>
      <c r="AJU213" s="7"/>
      <c r="AJV213" s="7"/>
      <c r="AJW213" s="7"/>
      <c r="AJX213" s="7"/>
      <c r="AJY213" s="7"/>
      <c r="AJZ213" s="7"/>
      <c r="AKA213" s="7"/>
      <c r="AKB213" s="7"/>
      <c r="AKC213" s="7"/>
      <c r="AKD213" s="7"/>
      <c r="AKE213" s="7"/>
      <c r="AKF213" s="7"/>
      <c r="AKG213" s="7"/>
      <c r="AKH213" s="7"/>
      <c r="AKI213" s="7"/>
      <c r="AKJ213" s="7"/>
      <c r="AKK213" s="7"/>
      <c r="AKL213" s="7"/>
      <c r="AKM213" s="7"/>
      <c r="AKN213" s="7"/>
      <c r="AKO213" s="7"/>
      <c r="AKP213" s="7"/>
      <c r="AKQ213" s="7"/>
      <c r="AKR213" s="7"/>
      <c r="AKS213" s="7"/>
      <c r="AKT213" s="7"/>
      <c r="AKU213" s="7"/>
      <c r="AKV213" s="7"/>
      <c r="AKW213" s="7"/>
      <c r="AKX213" s="7"/>
      <c r="AKY213" s="7"/>
      <c r="AKZ213" s="7"/>
      <c r="ALA213" s="7"/>
      <c r="ALB213" s="7"/>
      <c r="ALC213" s="7"/>
      <c r="ALD213" s="7"/>
      <c r="ALE213" s="7"/>
      <c r="ALF213" s="7"/>
      <c r="ALG213" s="7"/>
      <c r="ALH213" s="7"/>
      <c r="ALI213" s="7"/>
      <c r="ALJ213" s="7"/>
      <c r="ALK213" s="7"/>
      <c r="ALL213" s="7"/>
      <c r="ALM213" s="7"/>
      <c r="ALN213" s="7"/>
      <c r="ALO213" s="7"/>
      <c r="ALP213" s="7"/>
      <c r="ALQ213" s="7"/>
      <c r="ALR213" s="7"/>
      <c r="ALS213" s="7"/>
      <c r="ALT213" s="7"/>
      <c r="ALU213" s="7"/>
      <c r="ALV213" s="7"/>
      <c r="ALW213" s="7"/>
      <c r="ALX213" s="7"/>
      <c r="ALY213" s="7"/>
      <c r="ALZ213" s="7"/>
      <c r="AMA213" s="7"/>
      <c r="AMB213" s="7"/>
      <c r="AMC213" s="7"/>
      <c r="AMD213" s="7"/>
    </row>
    <row r="214" spans="1:1018" x14ac:dyDescent="0.25">
      <c r="A214" s="37" t="s">
        <v>134</v>
      </c>
      <c r="B214" s="5" t="s">
        <v>32</v>
      </c>
      <c r="C214" s="4">
        <v>0.312</v>
      </c>
      <c r="D214" s="4">
        <v>0.437</v>
      </c>
      <c r="E214" s="5" t="s">
        <v>171</v>
      </c>
      <c r="F214" s="4">
        <f>0.909-0.103-0.14-0.51-0.021</f>
        <v>0.13500000000000004</v>
      </c>
      <c r="G214" s="21" t="s">
        <v>10</v>
      </c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  <c r="DH214" s="7"/>
      <c r="DI214" s="7"/>
      <c r="DJ214" s="7"/>
      <c r="DK214" s="7"/>
      <c r="DL214" s="7"/>
      <c r="DM214" s="7"/>
      <c r="DN214" s="7"/>
      <c r="DO214" s="7"/>
      <c r="DP214" s="7"/>
      <c r="DQ214" s="7"/>
      <c r="DR214" s="7"/>
      <c r="DS214" s="7"/>
      <c r="DT214" s="7"/>
      <c r="DU214" s="7"/>
      <c r="DV214" s="7"/>
      <c r="DW214" s="7"/>
      <c r="DX214" s="7"/>
      <c r="DY214" s="7"/>
      <c r="DZ214" s="7"/>
      <c r="EA214" s="7"/>
      <c r="EB214" s="7"/>
      <c r="EC214" s="7"/>
      <c r="ED214" s="7"/>
      <c r="EE214" s="7"/>
      <c r="EF214" s="7"/>
      <c r="EG214" s="7"/>
      <c r="EH214" s="7"/>
      <c r="EI214" s="7"/>
      <c r="EJ214" s="7"/>
      <c r="EK214" s="7"/>
      <c r="EL214" s="7"/>
      <c r="EM214" s="7"/>
      <c r="EN214" s="7"/>
      <c r="EO214" s="7"/>
      <c r="EP214" s="7"/>
      <c r="EQ214" s="7"/>
      <c r="ER214" s="7"/>
      <c r="ES214" s="7"/>
      <c r="ET214" s="7"/>
      <c r="EU214" s="7"/>
      <c r="EV214" s="7"/>
      <c r="EW214" s="7"/>
      <c r="EX214" s="7"/>
      <c r="EY214" s="7"/>
      <c r="EZ214" s="7"/>
      <c r="FA214" s="7"/>
      <c r="FB214" s="7"/>
      <c r="FC214" s="7"/>
      <c r="FD214" s="7"/>
      <c r="FE214" s="7"/>
      <c r="FF214" s="7"/>
      <c r="FG214" s="7"/>
      <c r="FH214" s="7"/>
      <c r="FI214" s="7"/>
      <c r="FJ214" s="7"/>
      <c r="FK214" s="7"/>
      <c r="FL214" s="7"/>
      <c r="FM214" s="7"/>
      <c r="FN214" s="7"/>
      <c r="FO214" s="7"/>
      <c r="FP214" s="7"/>
      <c r="FQ214" s="7"/>
      <c r="FR214" s="7"/>
      <c r="FS214" s="7"/>
      <c r="FT214" s="7"/>
      <c r="FU214" s="7"/>
      <c r="FV214" s="7"/>
      <c r="FW214" s="7"/>
      <c r="FX214" s="7"/>
      <c r="FY214" s="7"/>
      <c r="FZ214" s="7"/>
      <c r="GA214" s="7"/>
      <c r="GB214" s="7"/>
      <c r="GC214" s="7"/>
      <c r="GD214" s="7"/>
      <c r="GE214" s="7"/>
      <c r="GF214" s="7"/>
      <c r="GG214" s="7"/>
      <c r="GH214" s="7"/>
      <c r="GI214" s="7"/>
      <c r="GJ214" s="7"/>
      <c r="GK214" s="7"/>
      <c r="GL214" s="7"/>
      <c r="GM214" s="7"/>
      <c r="GN214" s="7"/>
      <c r="GO214" s="7"/>
      <c r="GP214" s="7"/>
      <c r="GQ214" s="7"/>
      <c r="GR214" s="7"/>
      <c r="GS214" s="7"/>
      <c r="GT214" s="7"/>
      <c r="GU214" s="7"/>
      <c r="GV214" s="7"/>
      <c r="GW214" s="7"/>
      <c r="GX214" s="7"/>
      <c r="GY214" s="7"/>
      <c r="GZ214" s="7"/>
      <c r="HA214" s="7"/>
      <c r="HB214" s="7"/>
      <c r="HC214" s="7"/>
      <c r="HD214" s="7"/>
      <c r="HE214" s="7"/>
      <c r="HF214" s="7"/>
      <c r="HG214" s="7"/>
      <c r="HH214" s="7"/>
      <c r="HI214" s="7"/>
      <c r="HJ214" s="7"/>
      <c r="HK214" s="7"/>
      <c r="HL214" s="7"/>
      <c r="HM214" s="7"/>
      <c r="HN214" s="7"/>
      <c r="HO214" s="7"/>
      <c r="HP214" s="7"/>
      <c r="HQ214" s="7"/>
      <c r="HR214" s="7"/>
      <c r="HS214" s="7"/>
      <c r="HT214" s="7"/>
      <c r="HU214" s="7"/>
      <c r="HV214" s="7"/>
      <c r="HW214" s="7"/>
      <c r="HX214" s="7"/>
      <c r="HY214" s="7"/>
      <c r="HZ214" s="7"/>
      <c r="IA214" s="7"/>
      <c r="IB214" s="7"/>
      <c r="IC214" s="7"/>
      <c r="ID214" s="7"/>
      <c r="IE214" s="7"/>
      <c r="IF214" s="7"/>
      <c r="IG214" s="7"/>
      <c r="IH214" s="7"/>
      <c r="II214" s="7"/>
      <c r="IJ214" s="7"/>
      <c r="IK214" s="7"/>
      <c r="IL214" s="7"/>
      <c r="IM214" s="7"/>
      <c r="IN214" s="7"/>
      <c r="IO214" s="7"/>
      <c r="IP214" s="7"/>
      <c r="IQ214" s="7"/>
      <c r="IR214" s="7"/>
      <c r="IS214" s="7"/>
      <c r="IT214" s="7"/>
      <c r="IU214" s="7"/>
      <c r="IV214" s="7"/>
      <c r="IW214" s="7"/>
      <c r="IX214" s="7"/>
      <c r="IY214" s="7"/>
      <c r="IZ214" s="7"/>
      <c r="JA214" s="7"/>
      <c r="JB214" s="7"/>
      <c r="JC214" s="7"/>
      <c r="JD214" s="7"/>
      <c r="JE214" s="7"/>
      <c r="JF214" s="7"/>
      <c r="JG214" s="7"/>
      <c r="JH214" s="7"/>
      <c r="JI214" s="7"/>
      <c r="JJ214" s="7"/>
      <c r="JK214" s="7"/>
      <c r="JL214" s="7"/>
      <c r="JM214" s="7"/>
      <c r="JN214" s="7"/>
      <c r="JO214" s="7"/>
      <c r="JP214" s="7"/>
      <c r="JQ214" s="7"/>
      <c r="JR214" s="7"/>
      <c r="JS214" s="7"/>
      <c r="JT214" s="7"/>
      <c r="JU214" s="7"/>
      <c r="JV214" s="7"/>
      <c r="JW214" s="7"/>
      <c r="JX214" s="7"/>
      <c r="JY214" s="7"/>
      <c r="JZ214" s="7"/>
      <c r="KA214" s="7"/>
      <c r="KB214" s="7"/>
      <c r="KC214" s="7"/>
      <c r="KD214" s="7"/>
      <c r="KE214" s="7"/>
      <c r="KF214" s="7"/>
      <c r="KG214" s="7"/>
      <c r="KH214" s="7"/>
      <c r="KI214" s="7"/>
      <c r="KJ214" s="7"/>
      <c r="KK214" s="7"/>
      <c r="KL214" s="7"/>
      <c r="KM214" s="7"/>
      <c r="KN214" s="7"/>
      <c r="KO214" s="7"/>
      <c r="KP214" s="7"/>
      <c r="KQ214" s="7"/>
      <c r="KR214" s="7"/>
      <c r="KS214" s="7"/>
      <c r="KT214" s="7"/>
      <c r="KU214" s="7"/>
      <c r="KV214" s="7"/>
      <c r="KW214" s="7"/>
      <c r="KX214" s="7"/>
      <c r="KY214" s="7"/>
      <c r="KZ214" s="7"/>
      <c r="LA214" s="7"/>
      <c r="LB214" s="7"/>
      <c r="LC214" s="7"/>
      <c r="LD214" s="7"/>
      <c r="LE214" s="7"/>
      <c r="LF214" s="7"/>
      <c r="LG214" s="7"/>
      <c r="LH214" s="7"/>
      <c r="LI214" s="7"/>
      <c r="LJ214" s="7"/>
      <c r="LK214" s="7"/>
      <c r="LL214" s="7"/>
      <c r="LM214" s="7"/>
      <c r="LN214" s="7"/>
      <c r="LO214" s="7"/>
      <c r="LP214" s="7"/>
      <c r="LQ214" s="7"/>
      <c r="LR214" s="7"/>
      <c r="LS214" s="7"/>
      <c r="LT214" s="7"/>
      <c r="LU214" s="7"/>
      <c r="LV214" s="7"/>
      <c r="LW214" s="7"/>
      <c r="LX214" s="7"/>
      <c r="LY214" s="7"/>
      <c r="LZ214" s="7"/>
      <c r="MA214" s="7"/>
      <c r="MB214" s="7"/>
      <c r="MC214" s="7"/>
      <c r="MD214" s="7"/>
      <c r="ME214" s="7"/>
      <c r="MF214" s="7"/>
      <c r="MG214" s="7"/>
      <c r="MH214" s="7"/>
      <c r="MI214" s="7"/>
      <c r="MJ214" s="7"/>
      <c r="MK214" s="7"/>
      <c r="ML214" s="7"/>
      <c r="MM214" s="7"/>
      <c r="MN214" s="7"/>
      <c r="MO214" s="7"/>
      <c r="MP214" s="7"/>
      <c r="MQ214" s="7"/>
      <c r="MR214" s="7"/>
      <c r="MS214" s="7"/>
      <c r="MT214" s="7"/>
      <c r="MU214" s="7"/>
      <c r="MV214" s="7"/>
      <c r="MW214" s="7"/>
      <c r="MX214" s="7"/>
      <c r="MY214" s="7"/>
      <c r="MZ214" s="7"/>
      <c r="NA214" s="7"/>
      <c r="NB214" s="7"/>
      <c r="NC214" s="7"/>
      <c r="ND214" s="7"/>
      <c r="NE214" s="7"/>
      <c r="NF214" s="7"/>
      <c r="NG214" s="7"/>
      <c r="NH214" s="7"/>
      <c r="NI214" s="7"/>
      <c r="NJ214" s="7"/>
      <c r="NK214" s="7"/>
      <c r="NL214" s="7"/>
      <c r="NM214" s="7"/>
      <c r="NN214" s="7"/>
      <c r="NO214" s="7"/>
      <c r="NP214" s="7"/>
      <c r="NQ214" s="7"/>
      <c r="NR214" s="7"/>
      <c r="NS214" s="7"/>
      <c r="NT214" s="7"/>
      <c r="NU214" s="7"/>
      <c r="NV214" s="7"/>
      <c r="NW214" s="7"/>
      <c r="NX214" s="7"/>
      <c r="NY214" s="7"/>
      <c r="NZ214" s="7"/>
      <c r="OA214" s="7"/>
      <c r="OB214" s="7"/>
      <c r="OC214" s="7"/>
      <c r="OD214" s="7"/>
      <c r="OE214" s="7"/>
      <c r="OF214" s="7"/>
      <c r="OG214" s="7"/>
      <c r="OH214" s="7"/>
      <c r="OI214" s="7"/>
      <c r="OJ214" s="7"/>
      <c r="OK214" s="7"/>
      <c r="OL214" s="7"/>
      <c r="OM214" s="7"/>
      <c r="ON214" s="7"/>
      <c r="OO214" s="7"/>
      <c r="OP214" s="7"/>
      <c r="OQ214" s="7"/>
      <c r="OR214" s="7"/>
      <c r="OS214" s="7"/>
      <c r="OT214" s="7"/>
      <c r="OU214" s="7"/>
      <c r="OV214" s="7"/>
      <c r="OW214" s="7"/>
      <c r="OX214" s="7"/>
      <c r="OY214" s="7"/>
      <c r="OZ214" s="7"/>
      <c r="PA214" s="7"/>
      <c r="PB214" s="7"/>
      <c r="PC214" s="7"/>
      <c r="PD214" s="7"/>
      <c r="PE214" s="7"/>
      <c r="PF214" s="7"/>
      <c r="PG214" s="7"/>
      <c r="PH214" s="7"/>
      <c r="PI214" s="7"/>
      <c r="PJ214" s="7"/>
      <c r="PK214" s="7"/>
      <c r="PL214" s="7"/>
      <c r="PM214" s="7"/>
      <c r="PN214" s="7"/>
      <c r="PO214" s="7"/>
      <c r="PP214" s="7"/>
      <c r="PQ214" s="7"/>
      <c r="PR214" s="7"/>
      <c r="PS214" s="7"/>
      <c r="PT214" s="7"/>
      <c r="PU214" s="7"/>
      <c r="PV214" s="7"/>
      <c r="PW214" s="7"/>
      <c r="PX214" s="7"/>
      <c r="PY214" s="7"/>
      <c r="PZ214" s="7"/>
      <c r="QA214" s="7"/>
      <c r="QB214" s="7"/>
      <c r="QC214" s="7"/>
      <c r="QD214" s="7"/>
      <c r="QE214" s="7"/>
      <c r="QF214" s="7"/>
      <c r="QG214" s="7"/>
      <c r="QH214" s="7"/>
      <c r="QI214" s="7"/>
      <c r="QJ214" s="7"/>
      <c r="QK214" s="7"/>
      <c r="QL214" s="7"/>
      <c r="QM214" s="7"/>
      <c r="QN214" s="7"/>
      <c r="QO214" s="7"/>
      <c r="QP214" s="7"/>
      <c r="QQ214" s="7"/>
      <c r="QR214" s="7"/>
      <c r="QS214" s="7"/>
      <c r="QT214" s="7"/>
      <c r="QU214" s="7"/>
      <c r="QV214" s="7"/>
      <c r="QW214" s="7"/>
      <c r="QX214" s="7"/>
      <c r="QY214" s="7"/>
      <c r="QZ214" s="7"/>
      <c r="RA214" s="7"/>
      <c r="RB214" s="7"/>
      <c r="RC214" s="7"/>
      <c r="RD214" s="7"/>
      <c r="RE214" s="7"/>
      <c r="RF214" s="7"/>
      <c r="RG214" s="7"/>
      <c r="RH214" s="7"/>
      <c r="RI214" s="7"/>
      <c r="RJ214" s="7"/>
      <c r="RK214" s="7"/>
      <c r="RL214" s="7"/>
      <c r="RM214" s="7"/>
      <c r="RN214" s="7"/>
      <c r="RO214" s="7"/>
      <c r="RP214" s="7"/>
      <c r="RQ214" s="7"/>
      <c r="RR214" s="7"/>
      <c r="RS214" s="7"/>
      <c r="RT214" s="7"/>
      <c r="RU214" s="7"/>
      <c r="RV214" s="7"/>
      <c r="RW214" s="7"/>
      <c r="RX214" s="7"/>
      <c r="RY214" s="7"/>
      <c r="RZ214" s="7"/>
      <c r="SA214" s="7"/>
      <c r="SB214" s="7"/>
      <c r="SC214" s="7"/>
      <c r="SD214" s="7"/>
      <c r="SE214" s="7"/>
      <c r="SF214" s="7"/>
      <c r="SG214" s="7"/>
      <c r="SH214" s="7"/>
      <c r="SI214" s="7"/>
      <c r="SJ214" s="7"/>
      <c r="SK214" s="7"/>
      <c r="SL214" s="7"/>
      <c r="SM214" s="7"/>
      <c r="SN214" s="7"/>
      <c r="SO214" s="7"/>
      <c r="SP214" s="7"/>
      <c r="SQ214" s="7"/>
      <c r="SR214" s="7"/>
      <c r="SS214" s="7"/>
      <c r="ST214" s="7"/>
      <c r="SU214" s="7"/>
      <c r="SV214" s="7"/>
      <c r="SW214" s="7"/>
      <c r="SX214" s="7"/>
      <c r="SY214" s="7"/>
      <c r="SZ214" s="7"/>
      <c r="TA214" s="7"/>
      <c r="TB214" s="7"/>
      <c r="TC214" s="7"/>
      <c r="TD214" s="7"/>
      <c r="TE214" s="7"/>
      <c r="TF214" s="7"/>
      <c r="TG214" s="7"/>
      <c r="TH214" s="7"/>
      <c r="TI214" s="7"/>
      <c r="TJ214" s="7"/>
      <c r="TK214" s="7"/>
      <c r="TL214" s="7"/>
      <c r="TM214" s="7"/>
      <c r="TN214" s="7"/>
      <c r="TO214" s="7"/>
      <c r="TP214" s="7"/>
      <c r="TQ214" s="7"/>
      <c r="TR214" s="7"/>
      <c r="TS214" s="7"/>
      <c r="TT214" s="7"/>
      <c r="TU214" s="7"/>
      <c r="TV214" s="7"/>
      <c r="TW214" s="7"/>
      <c r="TX214" s="7"/>
      <c r="TY214" s="7"/>
      <c r="TZ214" s="7"/>
      <c r="UA214" s="7"/>
      <c r="UB214" s="7"/>
      <c r="UC214" s="7"/>
      <c r="UD214" s="7"/>
      <c r="UE214" s="7"/>
      <c r="UF214" s="7"/>
      <c r="UG214" s="7"/>
      <c r="UH214" s="7"/>
      <c r="UI214" s="7"/>
      <c r="UJ214" s="7"/>
      <c r="UK214" s="7"/>
      <c r="UL214" s="7"/>
      <c r="UM214" s="7"/>
      <c r="UN214" s="7"/>
      <c r="UO214" s="7"/>
      <c r="UP214" s="7"/>
      <c r="UQ214" s="7"/>
      <c r="UR214" s="7"/>
      <c r="US214" s="7"/>
      <c r="UT214" s="7"/>
      <c r="UU214" s="7"/>
      <c r="UV214" s="7"/>
      <c r="UW214" s="7"/>
      <c r="UX214" s="7"/>
      <c r="UY214" s="7"/>
      <c r="UZ214" s="7"/>
      <c r="VA214" s="7"/>
      <c r="VB214" s="7"/>
      <c r="VC214" s="7"/>
      <c r="VD214" s="7"/>
      <c r="VE214" s="7"/>
      <c r="VF214" s="7"/>
      <c r="VG214" s="7"/>
      <c r="VH214" s="7"/>
      <c r="VI214" s="7"/>
      <c r="VJ214" s="7"/>
      <c r="VK214" s="7"/>
      <c r="VL214" s="7"/>
      <c r="VM214" s="7"/>
      <c r="VN214" s="7"/>
      <c r="VO214" s="7"/>
      <c r="VP214" s="7"/>
      <c r="VQ214" s="7"/>
      <c r="VR214" s="7"/>
      <c r="VS214" s="7"/>
      <c r="VT214" s="7"/>
      <c r="VU214" s="7"/>
      <c r="VV214" s="7"/>
      <c r="VW214" s="7"/>
      <c r="VX214" s="7"/>
      <c r="VY214" s="7"/>
      <c r="VZ214" s="7"/>
      <c r="WA214" s="7"/>
      <c r="WB214" s="7"/>
      <c r="WC214" s="7"/>
      <c r="WD214" s="7"/>
      <c r="WE214" s="7"/>
      <c r="WF214" s="7"/>
      <c r="WG214" s="7"/>
      <c r="WH214" s="7"/>
      <c r="WI214" s="7"/>
      <c r="WJ214" s="7"/>
      <c r="WK214" s="7"/>
      <c r="WL214" s="7"/>
      <c r="WM214" s="7"/>
      <c r="WN214" s="7"/>
      <c r="WO214" s="7"/>
      <c r="WP214" s="7"/>
      <c r="WQ214" s="7"/>
      <c r="WR214" s="7"/>
      <c r="WS214" s="7"/>
      <c r="WT214" s="7"/>
      <c r="WU214" s="7"/>
      <c r="WV214" s="7"/>
      <c r="WW214" s="7"/>
      <c r="WX214" s="7"/>
      <c r="WY214" s="7"/>
      <c r="WZ214" s="7"/>
      <c r="XA214" s="7"/>
      <c r="XB214" s="7"/>
      <c r="XC214" s="7"/>
      <c r="XD214" s="7"/>
      <c r="XE214" s="7"/>
      <c r="XF214" s="7"/>
      <c r="XG214" s="7"/>
      <c r="XH214" s="7"/>
      <c r="XI214" s="7"/>
      <c r="XJ214" s="7"/>
      <c r="XK214" s="7"/>
      <c r="XL214" s="7"/>
      <c r="XM214" s="7"/>
      <c r="XN214" s="7"/>
      <c r="XO214" s="7"/>
      <c r="XP214" s="7"/>
      <c r="XQ214" s="7"/>
      <c r="XR214" s="7"/>
      <c r="XS214" s="7"/>
      <c r="XT214" s="7"/>
      <c r="XU214" s="7"/>
      <c r="XV214" s="7"/>
      <c r="XW214" s="7"/>
      <c r="XX214" s="7"/>
      <c r="XY214" s="7"/>
      <c r="XZ214" s="7"/>
      <c r="YA214" s="7"/>
      <c r="YB214" s="7"/>
      <c r="YC214" s="7"/>
      <c r="YD214" s="7"/>
      <c r="YE214" s="7"/>
      <c r="YF214" s="7"/>
      <c r="YG214" s="7"/>
      <c r="YH214" s="7"/>
      <c r="YI214" s="7"/>
      <c r="YJ214" s="7"/>
      <c r="YK214" s="7"/>
      <c r="YL214" s="7"/>
      <c r="YM214" s="7"/>
      <c r="YN214" s="7"/>
      <c r="YO214" s="7"/>
      <c r="YP214" s="7"/>
      <c r="YQ214" s="7"/>
      <c r="YR214" s="7"/>
      <c r="YS214" s="7"/>
      <c r="YT214" s="7"/>
      <c r="YU214" s="7"/>
      <c r="YV214" s="7"/>
      <c r="YW214" s="7"/>
      <c r="YX214" s="7"/>
      <c r="YY214" s="7"/>
      <c r="YZ214" s="7"/>
      <c r="ZA214" s="7"/>
      <c r="ZB214" s="7"/>
      <c r="ZC214" s="7"/>
      <c r="ZD214" s="7"/>
      <c r="ZE214" s="7"/>
      <c r="ZF214" s="7"/>
      <c r="ZG214" s="7"/>
      <c r="ZH214" s="7"/>
      <c r="ZI214" s="7"/>
      <c r="ZJ214" s="7"/>
      <c r="ZK214" s="7"/>
      <c r="ZL214" s="7"/>
      <c r="ZM214" s="7"/>
      <c r="ZN214" s="7"/>
      <c r="ZO214" s="7"/>
      <c r="ZP214" s="7"/>
      <c r="ZQ214" s="7"/>
      <c r="ZR214" s="7"/>
      <c r="ZS214" s="7"/>
      <c r="ZT214" s="7"/>
      <c r="ZU214" s="7"/>
      <c r="ZV214" s="7"/>
      <c r="ZW214" s="7"/>
      <c r="ZX214" s="7"/>
      <c r="ZY214" s="7"/>
      <c r="ZZ214" s="7"/>
      <c r="AAA214" s="7"/>
      <c r="AAB214" s="7"/>
      <c r="AAC214" s="7"/>
      <c r="AAD214" s="7"/>
      <c r="AAE214" s="7"/>
      <c r="AAF214" s="7"/>
      <c r="AAG214" s="7"/>
      <c r="AAH214" s="7"/>
      <c r="AAI214" s="7"/>
      <c r="AAJ214" s="7"/>
      <c r="AAK214" s="7"/>
      <c r="AAL214" s="7"/>
      <c r="AAM214" s="7"/>
      <c r="AAN214" s="7"/>
      <c r="AAO214" s="7"/>
      <c r="AAP214" s="7"/>
      <c r="AAQ214" s="7"/>
      <c r="AAR214" s="7"/>
      <c r="AAS214" s="7"/>
      <c r="AAT214" s="7"/>
      <c r="AAU214" s="7"/>
      <c r="AAV214" s="7"/>
      <c r="AAW214" s="7"/>
      <c r="AAX214" s="7"/>
      <c r="AAY214" s="7"/>
      <c r="AAZ214" s="7"/>
      <c r="ABA214" s="7"/>
      <c r="ABB214" s="7"/>
      <c r="ABC214" s="7"/>
      <c r="ABD214" s="7"/>
      <c r="ABE214" s="7"/>
      <c r="ABF214" s="7"/>
      <c r="ABG214" s="7"/>
      <c r="ABH214" s="7"/>
      <c r="ABI214" s="7"/>
      <c r="ABJ214" s="7"/>
      <c r="ABK214" s="7"/>
      <c r="ABL214" s="7"/>
      <c r="ABM214" s="7"/>
      <c r="ABN214" s="7"/>
      <c r="ABO214" s="7"/>
      <c r="ABP214" s="7"/>
      <c r="ABQ214" s="7"/>
      <c r="ABR214" s="7"/>
      <c r="ABS214" s="7"/>
      <c r="ABT214" s="7"/>
      <c r="ABU214" s="7"/>
      <c r="ABV214" s="7"/>
      <c r="ABW214" s="7"/>
      <c r="ABX214" s="7"/>
      <c r="ABY214" s="7"/>
      <c r="ABZ214" s="7"/>
      <c r="ACA214" s="7"/>
      <c r="ACB214" s="7"/>
      <c r="ACC214" s="7"/>
      <c r="ACD214" s="7"/>
      <c r="ACE214" s="7"/>
      <c r="ACF214" s="7"/>
      <c r="ACG214" s="7"/>
      <c r="ACH214" s="7"/>
      <c r="ACI214" s="7"/>
      <c r="ACJ214" s="7"/>
      <c r="ACK214" s="7"/>
      <c r="ACL214" s="7"/>
      <c r="ACM214" s="7"/>
      <c r="ACN214" s="7"/>
      <c r="ACO214" s="7"/>
      <c r="ACP214" s="7"/>
      <c r="ACQ214" s="7"/>
      <c r="ACR214" s="7"/>
      <c r="ACS214" s="7"/>
      <c r="ACT214" s="7"/>
      <c r="ACU214" s="7"/>
      <c r="ACV214" s="7"/>
      <c r="ACW214" s="7"/>
      <c r="ACX214" s="7"/>
      <c r="ACY214" s="7"/>
      <c r="ACZ214" s="7"/>
      <c r="ADA214" s="7"/>
      <c r="ADB214" s="7"/>
      <c r="ADC214" s="7"/>
      <c r="ADD214" s="7"/>
      <c r="ADE214" s="7"/>
      <c r="ADF214" s="7"/>
      <c r="ADG214" s="7"/>
      <c r="ADH214" s="7"/>
      <c r="ADI214" s="7"/>
      <c r="ADJ214" s="7"/>
      <c r="ADK214" s="7"/>
      <c r="ADL214" s="7"/>
      <c r="ADM214" s="7"/>
      <c r="ADN214" s="7"/>
      <c r="ADO214" s="7"/>
      <c r="ADP214" s="7"/>
      <c r="ADQ214" s="7"/>
      <c r="ADR214" s="7"/>
      <c r="ADS214" s="7"/>
      <c r="ADT214" s="7"/>
      <c r="ADU214" s="7"/>
      <c r="ADV214" s="7"/>
      <c r="ADW214" s="7"/>
      <c r="ADX214" s="7"/>
      <c r="ADY214" s="7"/>
      <c r="ADZ214" s="7"/>
      <c r="AEA214" s="7"/>
      <c r="AEB214" s="7"/>
      <c r="AEC214" s="7"/>
      <c r="AED214" s="7"/>
      <c r="AEE214" s="7"/>
      <c r="AEF214" s="7"/>
      <c r="AEG214" s="7"/>
      <c r="AEH214" s="7"/>
      <c r="AEI214" s="7"/>
      <c r="AEJ214" s="7"/>
      <c r="AEK214" s="7"/>
      <c r="AEL214" s="7"/>
      <c r="AEM214" s="7"/>
      <c r="AEN214" s="7"/>
      <c r="AEO214" s="7"/>
      <c r="AEP214" s="7"/>
      <c r="AEQ214" s="7"/>
      <c r="AER214" s="7"/>
      <c r="AES214" s="7"/>
      <c r="AET214" s="7"/>
      <c r="AEU214" s="7"/>
      <c r="AEV214" s="7"/>
      <c r="AEW214" s="7"/>
      <c r="AEX214" s="7"/>
      <c r="AEY214" s="7"/>
      <c r="AEZ214" s="7"/>
      <c r="AFA214" s="7"/>
      <c r="AFB214" s="7"/>
      <c r="AFC214" s="7"/>
      <c r="AFD214" s="7"/>
      <c r="AFE214" s="7"/>
      <c r="AFF214" s="7"/>
      <c r="AFG214" s="7"/>
      <c r="AFH214" s="7"/>
      <c r="AFI214" s="7"/>
      <c r="AFJ214" s="7"/>
      <c r="AFK214" s="7"/>
      <c r="AFL214" s="7"/>
      <c r="AFM214" s="7"/>
      <c r="AFN214" s="7"/>
      <c r="AFO214" s="7"/>
      <c r="AFP214" s="7"/>
      <c r="AFQ214" s="7"/>
      <c r="AFR214" s="7"/>
      <c r="AFS214" s="7"/>
      <c r="AFT214" s="7"/>
      <c r="AFU214" s="7"/>
      <c r="AFV214" s="7"/>
      <c r="AFW214" s="7"/>
      <c r="AFX214" s="7"/>
      <c r="AFY214" s="7"/>
      <c r="AFZ214" s="7"/>
      <c r="AGA214" s="7"/>
      <c r="AGB214" s="7"/>
      <c r="AGC214" s="7"/>
      <c r="AGD214" s="7"/>
      <c r="AGE214" s="7"/>
      <c r="AGF214" s="7"/>
      <c r="AGG214" s="7"/>
      <c r="AGH214" s="7"/>
      <c r="AGI214" s="7"/>
      <c r="AGJ214" s="7"/>
      <c r="AGK214" s="7"/>
      <c r="AGL214" s="7"/>
      <c r="AGM214" s="7"/>
      <c r="AGN214" s="7"/>
      <c r="AGO214" s="7"/>
      <c r="AGP214" s="7"/>
      <c r="AGQ214" s="7"/>
      <c r="AGR214" s="7"/>
      <c r="AGS214" s="7"/>
      <c r="AGT214" s="7"/>
      <c r="AGU214" s="7"/>
      <c r="AGV214" s="7"/>
      <c r="AGW214" s="7"/>
      <c r="AGX214" s="7"/>
      <c r="AGY214" s="7"/>
      <c r="AGZ214" s="7"/>
      <c r="AHA214" s="7"/>
      <c r="AHB214" s="7"/>
      <c r="AHC214" s="7"/>
      <c r="AHD214" s="7"/>
      <c r="AHE214" s="7"/>
      <c r="AHF214" s="7"/>
      <c r="AHG214" s="7"/>
      <c r="AHH214" s="7"/>
      <c r="AHI214" s="7"/>
      <c r="AHJ214" s="7"/>
      <c r="AHK214" s="7"/>
      <c r="AHL214" s="7"/>
      <c r="AHM214" s="7"/>
      <c r="AHN214" s="7"/>
      <c r="AHO214" s="7"/>
      <c r="AHP214" s="7"/>
      <c r="AHQ214" s="7"/>
      <c r="AHR214" s="7"/>
      <c r="AHS214" s="7"/>
      <c r="AHT214" s="7"/>
      <c r="AHU214" s="7"/>
      <c r="AHV214" s="7"/>
      <c r="AHW214" s="7"/>
      <c r="AHX214" s="7"/>
      <c r="AHY214" s="7"/>
      <c r="AHZ214" s="7"/>
      <c r="AIA214" s="7"/>
      <c r="AIB214" s="7"/>
      <c r="AIC214" s="7"/>
      <c r="AID214" s="7"/>
      <c r="AIE214" s="7"/>
      <c r="AIF214" s="7"/>
      <c r="AIG214" s="7"/>
      <c r="AIH214" s="7"/>
      <c r="AII214" s="7"/>
      <c r="AIJ214" s="7"/>
      <c r="AIK214" s="7"/>
      <c r="AIL214" s="7"/>
      <c r="AIM214" s="7"/>
      <c r="AIN214" s="7"/>
      <c r="AIO214" s="7"/>
      <c r="AIP214" s="7"/>
      <c r="AIQ214" s="7"/>
      <c r="AIR214" s="7"/>
      <c r="AIS214" s="7"/>
      <c r="AIT214" s="7"/>
      <c r="AIU214" s="7"/>
      <c r="AIV214" s="7"/>
      <c r="AIW214" s="7"/>
      <c r="AIX214" s="7"/>
      <c r="AIY214" s="7"/>
      <c r="AIZ214" s="7"/>
      <c r="AJA214" s="7"/>
      <c r="AJB214" s="7"/>
      <c r="AJC214" s="7"/>
      <c r="AJD214" s="7"/>
      <c r="AJE214" s="7"/>
      <c r="AJF214" s="7"/>
      <c r="AJG214" s="7"/>
      <c r="AJH214" s="7"/>
      <c r="AJI214" s="7"/>
      <c r="AJJ214" s="7"/>
      <c r="AJK214" s="7"/>
      <c r="AJL214" s="7"/>
      <c r="AJM214" s="7"/>
      <c r="AJN214" s="7"/>
      <c r="AJO214" s="7"/>
      <c r="AJP214" s="7"/>
      <c r="AJQ214" s="7"/>
      <c r="AJR214" s="7"/>
      <c r="AJS214" s="7"/>
      <c r="AJT214" s="7"/>
      <c r="AJU214" s="7"/>
      <c r="AJV214" s="7"/>
      <c r="AJW214" s="7"/>
      <c r="AJX214" s="7"/>
      <c r="AJY214" s="7"/>
      <c r="AJZ214" s="7"/>
      <c r="AKA214" s="7"/>
      <c r="AKB214" s="7"/>
      <c r="AKC214" s="7"/>
      <c r="AKD214" s="7"/>
      <c r="AKE214" s="7"/>
      <c r="AKF214" s="7"/>
      <c r="AKG214" s="7"/>
      <c r="AKH214" s="7"/>
      <c r="AKI214" s="7"/>
      <c r="AKJ214" s="7"/>
      <c r="AKK214" s="7"/>
      <c r="AKL214" s="7"/>
      <c r="AKM214" s="7"/>
      <c r="AKN214" s="7"/>
      <c r="AKO214" s="7"/>
      <c r="AKP214" s="7"/>
      <c r="AKQ214" s="7"/>
      <c r="AKR214" s="7"/>
      <c r="AKS214" s="7"/>
      <c r="AKT214" s="7"/>
      <c r="AKU214" s="7"/>
      <c r="AKV214" s="7"/>
      <c r="AKW214" s="7"/>
      <c r="AKX214" s="7"/>
      <c r="AKY214" s="7"/>
      <c r="AKZ214" s="7"/>
      <c r="ALA214" s="7"/>
      <c r="ALB214" s="7"/>
      <c r="ALC214" s="7"/>
      <c r="ALD214" s="7"/>
      <c r="ALE214" s="7"/>
      <c r="ALF214" s="7"/>
      <c r="ALG214" s="7"/>
      <c r="ALH214" s="7"/>
      <c r="ALI214" s="7"/>
      <c r="ALJ214" s="7"/>
      <c r="ALK214" s="7"/>
      <c r="ALL214" s="7"/>
      <c r="ALM214" s="7"/>
      <c r="ALN214" s="7"/>
      <c r="ALO214" s="7"/>
      <c r="ALP214" s="7"/>
      <c r="ALQ214" s="7"/>
      <c r="ALR214" s="7"/>
      <c r="ALS214" s="7"/>
      <c r="ALT214" s="7"/>
      <c r="ALU214" s="7"/>
      <c r="ALV214" s="7"/>
      <c r="ALW214" s="7"/>
      <c r="ALX214" s="7"/>
      <c r="ALY214" s="7"/>
      <c r="ALZ214" s="7"/>
      <c r="AMA214" s="7"/>
      <c r="AMB214" s="7"/>
      <c r="AMC214" s="7"/>
      <c r="AMD214" s="7"/>
    </row>
    <row r="215" spans="1:1018" s="6" customFormat="1" ht="12.75" x14ac:dyDescent="0.2">
      <c r="A215" s="46" t="s">
        <v>135</v>
      </c>
      <c r="B215" s="5" t="s">
        <v>147</v>
      </c>
      <c r="C215" s="4">
        <v>0.19600000000000001</v>
      </c>
      <c r="D215" s="4">
        <v>0.52600000000000002</v>
      </c>
      <c r="E215" s="5" t="s">
        <v>148</v>
      </c>
      <c r="F215" s="4">
        <f>1.337-0.04-0.122-0.333-0.202-0.061-0.08-0.04-0.052-0.12-0.049-0.055-0.08-0.021-0.001-0.01</f>
        <v>7.0999999999999994E-2</v>
      </c>
      <c r="G215" s="47" t="s">
        <v>10</v>
      </c>
      <c r="H215" s="48"/>
      <c r="I215" s="48"/>
    </row>
    <row r="216" spans="1:1018" s="6" customFormat="1" ht="12.75" x14ac:dyDescent="0.2">
      <c r="A216" s="46" t="s">
        <v>135</v>
      </c>
      <c r="B216" s="5" t="s">
        <v>32</v>
      </c>
      <c r="C216" s="4">
        <v>0.254</v>
      </c>
      <c r="D216" s="4">
        <v>0.42399999999999999</v>
      </c>
      <c r="E216" s="5" t="s">
        <v>260</v>
      </c>
      <c r="F216" s="4">
        <f>1.313-1.07-0.1-0.06</f>
        <v>8.2999999999999879E-2</v>
      </c>
      <c r="G216" s="47" t="s">
        <v>10</v>
      </c>
      <c r="H216" s="48"/>
      <c r="I216" s="48"/>
    </row>
    <row r="217" spans="1:1018" s="6" customFormat="1" ht="12.75" x14ac:dyDescent="0.2">
      <c r="A217" s="46" t="s">
        <v>135</v>
      </c>
      <c r="B217" s="5" t="s">
        <v>147</v>
      </c>
      <c r="C217" s="4">
        <v>3.04</v>
      </c>
      <c r="D217" s="4">
        <v>3.46</v>
      </c>
      <c r="E217" s="5" t="s">
        <v>287</v>
      </c>
      <c r="F217" s="4">
        <f>1.318-0.054</f>
        <v>1.264</v>
      </c>
      <c r="G217" s="47" t="s">
        <v>10</v>
      </c>
      <c r="H217" s="48"/>
      <c r="I217" s="48"/>
    </row>
    <row r="218" spans="1:1018" ht="14.25" customHeight="1" x14ac:dyDescent="0.25">
      <c r="A218" s="8" t="s">
        <v>136</v>
      </c>
      <c r="B218" s="9" t="s">
        <v>32</v>
      </c>
      <c r="C218" s="10">
        <v>0.58399999999999996</v>
      </c>
      <c r="D218" s="10">
        <v>0.74399999999999999</v>
      </c>
      <c r="E218" s="9" t="s">
        <v>197</v>
      </c>
      <c r="F218" s="10">
        <f>0.715-0.251-0.284</f>
        <v>0.18</v>
      </c>
      <c r="G218" s="47" t="s">
        <v>10</v>
      </c>
    </row>
    <row r="219" spans="1:1018" x14ac:dyDescent="0.25">
      <c r="A219" s="8" t="s">
        <v>137</v>
      </c>
      <c r="B219" s="9" t="s">
        <v>140</v>
      </c>
      <c r="C219" s="10">
        <v>1.776</v>
      </c>
      <c r="D219" s="10">
        <v>2.3759999999999999</v>
      </c>
      <c r="E219" s="9" t="s">
        <v>192</v>
      </c>
      <c r="F219" s="10">
        <f>0.703-0.08-0.028-0.11-0.065-0.018</f>
        <v>0.40199999999999997</v>
      </c>
      <c r="G219" s="47" t="s">
        <v>10</v>
      </c>
    </row>
    <row r="220" spans="1:1018" x14ac:dyDescent="0.25">
      <c r="A220" s="37" t="s">
        <v>138</v>
      </c>
      <c r="B220" s="49" t="s">
        <v>305</v>
      </c>
      <c r="C220" s="50">
        <v>3.06</v>
      </c>
      <c r="D220" s="50">
        <v>3.78</v>
      </c>
      <c r="E220" s="49" t="s">
        <v>261</v>
      </c>
      <c r="F220" s="50">
        <f>1.451-0.879</f>
        <v>0.57200000000000006</v>
      </c>
      <c r="G220" s="47" t="s">
        <v>10</v>
      </c>
    </row>
    <row r="221" spans="1:1018" x14ac:dyDescent="0.25">
      <c r="A221" s="37" t="s">
        <v>138</v>
      </c>
      <c r="B221" s="49" t="s">
        <v>305</v>
      </c>
      <c r="C221" s="50">
        <v>3.0449999999999999</v>
      </c>
      <c r="D221" s="50">
        <v>3.55</v>
      </c>
      <c r="E221" s="49" t="s">
        <v>262</v>
      </c>
      <c r="F221" s="50">
        <f>1.493-0.879</f>
        <v>0.6140000000000001</v>
      </c>
      <c r="G221" s="47" t="s">
        <v>10</v>
      </c>
    </row>
    <row r="222" spans="1:1018" x14ac:dyDescent="0.25">
      <c r="A222" s="37" t="s">
        <v>138</v>
      </c>
      <c r="B222" s="49" t="s">
        <v>305</v>
      </c>
      <c r="C222" s="50">
        <v>3.08</v>
      </c>
      <c r="D222" s="50">
        <v>3.585</v>
      </c>
      <c r="E222" s="49" t="s">
        <v>304</v>
      </c>
      <c r="F222" s="50">
        <f>1.519-0.879</f>
        <v>0.6399999999999999</v>
      </c>
      <c r="G222" s="47" t="s">
        <v>10</v>
      </c>
    </row>
    <row r="223" spans="1:1018" x14ac:dyDescent="0.25">
      <c r="A223" s="37" t="s">
        <v>158</v>
      </c>
      <c r="B223" s="5" t="s">
        <v>182</v>
      </c>
      <c r="C223" s="4">
        <v>1.615</v>
      </c>
      <c r="D223" s="4">
        <v>2.2850000000000001</v>
      </c>
      <c r="E223" s="5" t="s">
        <v>183</v>
      </c>
      <c r="F223" s="4">
        <v>0.504</v>
      </c>
      <c r="G223" s="47" t="s">
        <v>10</v>
      </c>
    </row>
    <row r="224" spans="1:1018" x14ac:dyDescent="0.25">
      <c r="A224" s="46" t="s">
        <v>306</v>
      </c>
      <c r="B224" s="5" t="s">
        <v>8</v>
      </c>
      <c r="C224" s="4">
        <v>7.0000000000000007E-2</v>
      </c>
      <c r="D224" s="4">
        <v>0.115</v>
      </c>
      <c r="E224" s="5" t="s">
        <v>139</v>
      </c>
      <c r="F224" s="4">
        <f>0.403-0.15-0.08-0.05-0.05</f>
        <v>7.2999999999999982E-2</v>
      </c>
      <c r="G224" s="63" t="s">
        <v>10</v>
      </c>
    </row>
    <row r="225" spans="1:7" x14ac:dyDescent="0.25">
      <c r="A225" s="46" t="s">
        <v>307</v>
      </c>
      <c r="B225" s="5" t="s">
        <v>18</v>
      </c>
      <c r="C225" s="4">
        <v>0.57499999999999996</v>
      </c>
      <c r="D225" s="4">
        <v>0.755</v>
      </c>
      <c r="E225" s="5" t="s">
        <v>141</v>
      </c>
      <c r="F225" s="4">
        <f>0.358-0.067-0.128-0.015</f>
        <v>0.14799999999999996</v>
      </c>
      <c r="G225" s="63" t="s">
        <v>10</v>
      </c>
    </row>
    <row r="226" spans="1:7" x14ac:dyDescent="0.25">
      <c r="A226" s="46" t="s">
        <v>307</v>
      </c>
      <c r="B226" s="5" t="s">
        <v>18</v>
      </c>
      <c r="C226" s="4">
        <v>1.35</v>
      </c>
      <c r="D226" s="4">
        <v>1.53</v>
      </c>
      <c r="E226" s="5" t="s">
        <v>142</v>
      </c>
      <c r="F226" s="4">
        <v>0.34499999999999997</v>
      </c>
      <c r="G226" s="63" t="s">
        <v>10</v>
      </c>
    </row>
  </sheetData>
  <mergeCells count="5">
    <mergeCell ref="A134:A135"/>
    <mergeCell ref="B134:B135"/>
    <mergeCell ref="C134:C135"/>
    <mergeCell ref="D134:D135"/>
    <mergeCell ref="E134:E135"/>
  </mergeCells>
  <pageMargins left="0.7" right="0.7" top="0.75" bottom="0.75" header="0.51180555555555496" footer="0.51180555555555496"/>
  <pageSetup paperSize="9" scale="10" firstPageNumber="0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Лист1!_ФильтрБазыДанных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</dc:creator>
  <cp:lastModifiedBy>Абаева Елена Юрьевна</cp:lastModifiedBy>
  <cp:revision>182</cp:revision>
  <cp:lastPrinted>2023-09-19T10:49:06Z</cp:lastPrinted>
  <dcterms:created xsi:type="dcterms:W3CDTF">2015-06-05T18:19:00Z</dcterms:created>
  <dcterms:modified xsi:type="dcterms:W3CDTF">2024-07-03T11:10:49Z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518D72CBDF864D3EB1AC85B1C24C8502</vt:lpwstr>
  </property>
  <property fmtid="{D5CDD505-2E9C-101B-9397-08002B2CF9AE}" pid="9" name="KSOProductBuildVer">
    <vt:lpwstr>1049-12.2.0.13177</vt:lpwstr>
  </property>
</Properties>
</file>