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eva\Desktop\"/>
    </mc:Choice>
  </mc:AlternateContent>
  <xr:revisionPtr revIDLastSave="0" documentId="8_{79DB75FE-B02A-45A3-A988-603AB4465B5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_FilterDatabase" localSheetId="0">Лист1!$A$3:$G$160</definedName>
    <definedName name="округл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F155" i="1"/>
  <c r="F160" i="1" l="1"/>
  <c r="F84" i="1"/>
  <c r="F145" i="1" l="1"/>
  <c r="F166" i="1" l="1"/>
  <c r="F151" i="1" l="1"/>
  <c r="F44" i="1" l="1"/>
  <c r="F146" i="1" l="1"/>
  <c r="F144" i="1"/>
  <c r="F163" i="1"/>
  <c r="F154" i="1" l="1"/>
  <c r="F150" i="1" l="1"/>
  <c r="F130" i="1" l="1"/>
  <c r="F105" i="1" l="1"/>
  <c r="F169" i="1"/>
  <c r="F147" i="1"/>
  <c r="F168" i="1"/>
  <c r="F136" i="1"/>
  <c r="F133" i="1" l="1"/>
  <c r="F8" i="1" l="1"/>
  <c r="F120" i="1" l="1"/>
  <c r="F7" i="1" l="1"/>
  <c r="F92" i="1" l="1"/>
  <c r="F43" i="1" l="1"/>
  <c r="F42" i="1"/>
  <c r="F60" i="1" l="1"/>
  <c r="F135" i="1"/>
  <c r="F110" i="1" l="1"/>
  <c r="F94" i="1"/>
  <c r="F15" i="1" l="1"/>
  <c r="F71" i="1" l="1"/>
  <c r="F161" i="1" l="1"/>
  <c r="F39" i="1" l="1"/>
  <c r="F34" i="1"/>
  <c r="F152" i="1" l="1"/>
  <c r="F107" i="1" l="1"/>
  <c r="F93" i="1"/>
  <c r="F21" i="1"/>
  <c r="F35" i="1" l="1"/>
  <c r="F139" i="1"/>
  <c r="F138" i="1" l="1"/>
  <c r="F33" i="1" l="1"/>
  <c r="F63" i="1" l="1"/>
  <c r="F86" i="1" l="1"/>
  <c r="F148" i="1" l="1"/>
  <c r="F106" i="1" l="1"/>
  <c r="F109" i="1" l="1"/>
  <c r="F45" i="1"/>
  <c r="F143" i="1" l="1"/>
  <c r="F32" i="1" l="1"/>
  <c r="F167" i="1" l="1"/>
  <c r="F41" i="1" l="1"/>
  <c r="F126" i="1" l="1"/>
  <c r="F20" i="1"/>
  <c r="F125" i="1" l="1"/>
  <c r="F26" i="1" l="1"/>
  <c r="F142" i="1" l="1"/>
  <c r="F19" i="1" l="1"/>
  <c r="F67" i="1"/>
  <c r="F27" i="1" l="1"/>
  <c r="F37" i="1" l="1"/>
  <c r="F38" i="1" l="1"/>
  <c r="F100" i="1" l="1"/>
  <c r="F14" i="1" l="1"/>
  <c r="F58" i="1" l="1"/>
  <c r="F57" i="1" l="1"/>
  <c r="F112" i="1" l="1"/>
  <c r="F11" i="1"/>
  <c r="F5" i="1" l="1"/>
  <c r="F68" i="1" l="1"/>
  <c r="F171" i="1" l="1"/>
  <c r="F129" i="1" l="1"/>
  <c r="F124" i="1" l="1"/>
  <c r="F4" i="1" l="1"/>
  <c r="F170" i="1" l="1"/>
  <c r="F62" i="1" l="1"/>
  <c r="F123" i="1" l="1"/>
  <c r="F10" i="1" l="1"/>
  <c r="F18" i="1"/>
  <c r="F22" i="1"/>
  <c r="F23" i="1"/>
  <c r="F24" i="1"/>
  <c r="F25" i="1"/>
  <c r="F36" i="1"/>
  <c r="F40" i="1"/>
  <c r="F49" i="1"/>
  <c r="F50" i="1"/>
  <c r="F54" i="1"/>
  <c r="F61" i="1"/>
  <c r="F66" i="1"/>
  <c r="F80" i="1"/>
  <c r="F83" i="1"/>
  <c r="F111" i="1"/>
  <c r="F117" i="1"/>
  <c r="F128" i="1"/>
  <c r="F132" i="1"/>
  <c r="F141" i="1" l="1"/>
</calcChain>
</file>

<file path=xl/sharedStrings.xml><?xml version="1.0" encoding="utf-8"?>
<sst xmlns="http://schemas.openxmlformats.org/spreadsheetml/2006/main" count="683" uniqueCount="249">
  <si>
    <t>Наименование</t>
  </si>
  <si>
    <t>ТипБараб.</t>
  </si>
  <si>
    <t>ВесНетто</t>
  </si>
  <si>
    <t>ВесБрутто</t>
  </si>
  <si>
    <t>Зав.Номер</t>
  </si>
  <si>
    <t>Длина, км</t>
  </si>
  <si>
    <t>Местонахождение</t>
  </si>
  <si>
    <t>Провод АС 35/6,2</t>
  </si>
  <si>
    <t>тип 8</t>
  </si>
  <si>
    <t>7ТТ-27</t>
  </si>
  <si>
    <t>Санкт-Петербург</t>
  </si>
  <si>
    <t>Провод АС 120/19</t>
  </si>
  <si>
    <t>7ТТ-1423</t>
  </si>
  <si>
    <t>тип 12</t>
  </si>
  <si>
    <t>СИП-2 3x16+1x25-0,6/1</t>
  </si>
  <si>
    <t>1СЧ 442*</t>
  </si>
  <si>
    <t>СИП-2 3x25+1x35-0,6/1</t>
  </si>
  <si>
    <t>тип 14г</t>
  </si>
  <si>
    <t>1СТ 1979</t>
  </si>
  <si>
    <t>тип 16а</t>
  </si>
  <si>
    <t>22СТ 1118</t>
  </si>
  <si>
    <t>СИП-2 3x35+1x50-0,6/1</t>
  </si>
  <si>
    <t>22СЧ 152</t>
  </si>
  <si>
    <t>СИП-2 3x35+1x50+1x16-0,6/1</t>
  </si>
  <si>
    <t>22СТ 134</t>
  </si>
  <si>
    <t>СИП-2 3x50+1x50-0,6/1</t>
  </si>
  <si>
    <t>тип 10</t>
  </si>
  <si>
    <t>СИП-2 3x50+1x50+1x16-0,6/1</t>
  </si>
  <si>
    <t>22СВ 887</t>
  </si>
  <si>
    <t>тип 14</t>
  </si>
  <si>
    <t>22СЧ 291</t>
  </si>
  <si>
    <t>СИП-2 3x50+1x70+1x16-0,6/1</t>
  </si>
  <si>
    <t>22СП 1649</t>
  </si>
  <si>
    <t>22СП 1695</t>
  </si>
  <si>
    <t>СИП-2 3x70+1x70-0,6/1</t>
  </si>
  <si>
    <t>СИП-2 3x70+1x70+1x16-0,6/1</t>
  </si>
  <si>
    <t>23СВ 843</t>
  </si>
  <si>
    <t>СИП-2 3x70+1x70+1x25-0,6/1</t>
  </si>
  <si>
    <t>22СТ 1971</t>
  </si>
  <si>
    <t>23СП 1482</t>
  </si>
  <si>
    <t>СИП-2 3x70+1x95-0,6/1</t>
  </si>
  <si>
    <t>1СТ 495</t>
  </si>
  <si>
    <t>23СВ 834</t>
  </si>
  <si>
    <t>СИП-2 3x70+1x95+1х16-0,6/1</t>
  </si>
  <si>
    <t>СИП-2 3х95+1х95-0,6/1</t>
  </si>
  <si>
    <t>23СВ 933</t>
  </si>
  <si>
    <t>СИП-2 3х95+1х70-0,6/1</t>
  </si>
  <si>
    <t>1СТ 551</t>
  </si>
  <si>
    <t>1СТ 555</t>
  </si>
  <si>
    <t>23СВ 912</t>
  </si>
  <si>
    <t>23СВ 871</t>
  </si>
  <si>
    <t>СИП-2 3x95+1x70+1x16-0,6/1</t>
  </si>
  <si>
    <t>22СП 1422</t>
  </si>
  <si>
    <t>22СВ 496</t>
  </si>
  <si>
    <t>СИП-2 3x95+1x95+1x16-0,6/1</t>
  </si>
  <si>
    <t>СИП-2 3x95+1x95+1x25-0,6/1</t>
  </si>
  <si>
    <t>22СЧ 025</t>
  </si>
  <si>
    <t>23СВ 874</t>
  </si>
  <si>
    <t>СИП-2 3x120+1x95-0,6/1</t>
  </si>
  <si>
    <t>1СЧ 573</t>
  </si>
  <si>
    <t>СИП-2 3x120+1x95+1x16-0,6/1</t>
  </si>
  <si>
    <t>СИП-2 3x120+1x95+1x25-0,6/1</t>
  </si>
  <si>
    <t>1СЧ 578</t>
  </si>
  <si>
    <t>23СВ 536</t>
  </si>
  <si>
    <t>СИП-3 1x35-20</t>
  </si>
  <si>
    <t>1СЧ 1355</t>
  </si>
  <si>
    <t>СИП-3 1x50-20</t>
  </si>
  <si>
    <t>СИП-3 1x70-20</t>
  </si>
  <si>
    <t>1СТ 1667</t>
  </si>
  <si>
    <t>СИП-3 1х95-20</t>
  </si>
  <si>
    <t>СИП-3 1x120-20</t>
  </si>
  <si>
    <t>СИП-4 2x25-0,6/1</t>
  </si>
  <si>
    <t>тип 10а</t>
  </si>
  <si>
    <t>22СВ 895</t>
  </si>
  <si>
    <t>СИП-4 2x35-0,6/1</t>
  </si>
  <si>
    <t>СИП-4 4x25-0,6/1</t>
  </si>
  <si>
    <t>23СВ 960</t>
  </si>
  <si>
    <t>СИП-4 4x35-0,6/1</t>
  </si>
  <si>
    <t>23СВ 991</t>
  </si>
  <si>
    <t>СИП-4 4x50-0,6/1</t>
  </si>
  <si>
    <t>22СВ 513</t>
  </si>
  <si>
    <t>22СВ 513**</t>
  </si>
  <si>
    <t>22СВ 513***</t>
  </si>
  <si>
    <t>22СВ 512*</t>
  </si>
  <si>
    <t>СИП-4 4x70-0,6/1</t>
  </si>
  <si>
    <t>22СВ 511</t>
  </si>
  <si>
    <t>СИП-4 4x95-0,6/1</t>
  </si>
  <si>
    <t>1СВ 711</t>
  </si>
  <si>
    <t>ВВГнг 3х10(ож)-1</t>
  </si>
  <si>
    <t>бухта</t>
  </si>
  <si>
    <t>7АП 836</t>
  </si>
  <si>
    <t>АПвБШп 4х25мк(N)-1</t>
  </si>
  <si>
    <t>АПвБШп 4х35мк(N)-1</t>
  </si>
  <si>
    <t>23Б3В 686</t>
  </si>
  <si>
    <t>АПвБШп 4х50мс(N)-1</t>
  </si>
  <si>
    <t>тип 22а</t>
  </si>
  <si>
    <t>АПвБШп 4х70мс(N)-1</t>
  </si>
  <si>
    <t>22Б2Т 293</t>
  </si>
  <si>
    <t>АПвБШп 4х95мс(N)-1</t>
  </si>
  <si>
    <t>23АВ 1234</t>
  </si>
  <si>
    <t>АПвБШп 4х120мс(N)-1</t>
  </si>
  <si>
    <t>АПвБШп 4х185мс(N)-1</t>
  </si>
  <si>
    <t>АПвБШп 4х240мс(N)-1</t>
  </si>
  <si>
    <t>0АТ 1069**</t>
  </si>
  <si>
    <t>АПвБШп 4х300мс(N)-1</t>
  </si>
  <si>
    <t>АПвБШп 5х10ок(N,PE)-1</t>
  </si>
  <si>
    <t>АПвБШп 5х25мк(N,PE)-1</t>
  </si>
  <si>
    <t>АПвБШп 5х35мк(N,PE)-1</t>
  </si>
  <si>
    <t>АПвБШп 5х50мс(N,PE)-1</t>
  </si>
  <si>
    <t>АПвБШп 5х70мс(N,PE)-1</t>
  </si>
  <si>
    <t>АПвБШп 5х95мс(N,PE)-1</t>
  </si>
  <si>
    <t>ПвВГнг(А)-LS 4х16мк(N)-1</t>
  </si>
  <si>
    <t>ПвВГнг(А)-LS 4х25мк(N)-1</t>
  </si>
  <si>
    <t>ПвВГнг(А)-LS 4х35мк(N)-1</t>
  </si>
  <si>
    <t>ПвБШп 4х50мс(N)-1</t>
  </si>
  <si>
    <t>ПвБШп 4х70мс(N)-1</t>
  </si>
  <si>
    <t>ПвБШп 4х95мс(N)-1</t>
  </si>
  <si>
    <t>Кабель ПвВГнг(А)-LS 5х10ок(N,PE)-1</t>
  </si>
  <si>
    <t>1ВЧ 112</t>
  </si>
  <si>
    <t>тип 20а</t>
  </si>
  <si>
    <t>Кабель ПБПнг(А)-HF 3x95мс(N,PE)-1</t>
  </si>
  <si>
    <t>1АТ 1343</t>
  </si>
  <si>
    <t>1АТ 1342</t>
  </si>
  <si>
    <t>23СТ 723</t>
  </si>
  <si>
    <t>тип 18а</t>
  </si>
  <si>
    <t>23Б3Т 697</t>
  </si>
  <si>
    <t>23Т3Т 1059</t>
  </si>
  <si>
    <t>23ВТ 330</t>
  </si>
  <si>
    <t>23СТ 724</t>
  </si>
  <si>
    <t>23СТ 867</t>
  </si>
  <si>
    <t>23СТ 851</t>
  </si>
  <si>
    <t>23АТ 1255</t>
  </si>
  <si>
    <t>23СТ 1242</t>
  </si>
  <si>
    <t>23СТ 1240</t>
  </si>
  <si>
    <t>23СЧ 289</t>
  </si>
  <si>
    <t>23АЧ 365</t>
  </si>
  <si>
    <t>23ВЧ 284</t>
  </si>
  <si>
    <t>23ВЧ 300</t>
  </si>
  <si>
    <t>23ВЧ 297</t>
  </si>
  <si>
    <t>23СП 792**</t>
  </si>
  <si>
    <t>24АП 074</t>
  </si>
  <si>
    <t>тип 18</t>
  </si>
  <si>
    <t>23Б2Ч 719</t>
  </si>
  <si>
    <t>24АП 516</t>
  </si>
  <si>
    <t>24АП 721</t>
  </si>
  <si>
    <t>24АП 722</t>
  </si>
  <si>
    <t>24СП 1109</t>
  </si>
  <si>
    <t>24СП 1247</t>
  </si>
  <si>
    <t>24СП 1234</t>
  </si>
  <si>
    <t>24СП 1237</t>
  </si>
  <si>
    <t>1,1,98</t>
  </si>
  <si>
    <t>24СП 1238</t>
  </si>
  <si>
    <t>24СП 1008</t>
  </si>
  <si>
    <t>24СП 1009</t>
  </si>
  <si>
    <t>24СП 1107</t>
  </si>
  <si>
    <t>24СП 1135</t>
  </si>
  <si>
    <t>24СП 1172</t>
  </si>
  <si>
    <t>24СП 1216</t>
  </si>
  <si>
    <t>24СП 1249</t>
  </si>
  <si>
    <t>24СП 1253</t>
  </si>
  <si>
    <t>24СП 1381</t>
  </si>
  <si>
    <t>24СП 1228</t>
  </si>
  <si>
    <t>24СП 1231</t>
  </si>
  <si>
    <t>24СП 1236</t>
  </si>
  <si>
    <t>24СП 1240</t>
  </si>
  <si>
    <t>24СП 1246</t>
  </si>
  <si>
    <t>24СП 1588</t>
  </si>
  <si>
    <t>24СП 1608</t>
  </si>
  <si>
    <t>24СП 1613</t>
  </si>
  <si>
    <t>24СП 1595*</t>
  </si>
  <si>
    <t>24СП 1599</t>
  </si>
  <si>
    <t>24СП 1602</t>
  </si>
  <si>
    <t>24СП 1170</t>
  </si>
  <si>
    <t>24СП 1248</t>
  </si>
  <si>
    <t>24АВ 038</t>
  </si>
  <si>
    <t>24СП 1674</t>
  </si>
  <si>
    <t>24СП 1673</t>
  </si>
  <si>
    <t>24СП 1676</t>
  </si>
  <si>
    <t>24СП 1675</t>
  </si>
  <si>
    <t>24ВВ 047</t>
  </si>
  <si>
    <t>24Б3В 153</t>
  </si>
  <si>
    <t>24АВ 518</t>
  </si>
  <si>
    <t>24ВП 182</t>
  </si>
  <si>
    <t>23СТ 848</t>
  </si>
  <si>
    <t>24СП 1138</t>
  </si>
  <si>
    <t>24СП 1287</t>
  </si>
  <si>
    <t>24СП 1672</t>
  </si>
  <si>
    <t>24ВП 183</t>
  </si>
  <si>
    <t>24СП 1682</t>
  </si>
  <si>
    <t>24СВ 664</t>
  </si>
  <si>
    <t>24СВ 1258</t>
  </si>
  <si>
    <t>24АВ 1132</t>
  </si>
  <si>
    <t>24СВ 1630</t>
  </si>
  <si>
    <t>24СВ 1631</t>
  </si>
  <si>
    <t>24СТ 053</t>
  </si>
  <si>
    <t>24 СП 1598</t>
  </si>
  <si>
    <t>24СВ 665</t>
  </si>
  <si>
    <t>24Б3В 717</t>
  </si>
  <si>
    <t>тип 16</t>
  </si>
  <si>
    <t>24СТ 157</t>
  </si>
  <si>
    <t>24СТ 061</t>
  </si>
  <si>
    <t>24АВ 977</t>
  </si>
  <si>
    <t>24АТ 361</t>
  </si>
  <si>
    <t>24АВ 1286</t>
  </si>
  <si>
    <t>24ВТ 092</t>
  </si>
  <si>
    <t>24РТ 229</t>
  </si>
  <si>
    <t>24СТ 158</t>
  </si>
  <si>
    <t>24РТ 232</t>
  </si>
  <si>
    <t>24РТ 230</t>
  </si>
  <si>
    <t>24СТ 1238</t>
  </si>
  <si>
    <t>24СТ 1243</t>
  </si>
  <si>
    <t>24СП 1592</t>
  </si>
  <si>
    <t>24СТ 1104</t>
  </si>
  <si>
    <t>24СТ 1105</t>
  </si>
  <si>
    <t>24СТ 1115</t>
  </si>
  <si>
    <t>24СТ 1237</t>
  </si>
  <si>
    <t>24АТ 1112</t>
  </si>
  <si>
    <t>24СТ 1116</t>
  </si>
  <si>
    <t>24АТ 1456</t>
  </si>
  <si>
    <t>24СП 1083*</t>
  </si>
  <si>
    <t>24АТ 1458</t>
  </si>
  <si>
    <t>24АТ 1459</t>
  </si>
  <si>
    <t>24АТ 1465</t>
  </si>
  <si>
    <t>24АТ 1466</t>
  </si>
  <si>
    <t>24АЧ 099</t>
  </si>
  <si>
    <t>Тип 16а</t>
  </si>
  <si>
    <t>24РЧ 081</t>
  </si>
  <si>
    <t>24РЧ 085</t>
  </si>
  <si>
    <t>24РЧ 080</t>
  </si>
  <si>
    <t>24РЧ 084</t>
  </si>
  <si>
    <t>22АЧ 1140</t>
  </si>
  <si>
    <t>24СТ 1121</t>
  </si>
  <si>
    <t>24СТ 1274</t>
  </si>
  <si>
    <t>24РТ 784</t>
  </si>
  <si>
    <t>24РЧ 082</t>
  </si>
  <si>
    <t>24РЧ 086</t>
  </si>
  <si>
    <t>24КЧ 006</t>
  </si>
  <si>
    <t>24КЧ 009</t>
  </si>
  <si>
    <t>24АЧ 293</t>
  </si>
  <si>
    <t>24КЧ 005</t>
  </si>
  <si>
    <t>24СЧ 426</t>
  </si>
  <si>
    <t>24СЧ 427</t>
  </si>
  <si>
    <t>24СЧ 472</t>
  </si>
  <si>
    <t>24СЧ 473</t>
  </si>
  <si>
    <t>24СЧ 507</t>
  </si>
  <si>
    <t>24Т3Ч 597</t>
  </si>
  <si>
    <t>24Т3Ч 598</t>
  </si>
  <si>
    <t>24СЧ 560</t>
  </si>
  <si>
    <t>24СЧ 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</si>
</sst>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\ ##0.00"/>
    <numFmt numFmtId="166" formatCode="dd\.mm\.yyyy"/>
  </numFmts>
  <fonts count="7" x14ac:knownFonts="1">
    <font>
      <sz val="11"/>
      <color rgb="FF000000"/>
      <name val="Calibri"/>
      <charset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5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5" fillId="0" borderId="0" xfId="0" applyFont="1" applyFill="1"/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5" applyFont="1" applyFill="1" applyBorder="1" applyAlignment="1">
      <alignment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wrapText="1"/>
    </xf>
    <xf numFmtId="164" fontId="4" fillId="0" borderId="1" xfId="5" applyNumberFormat="1" applyFont="1" applyFill="1" applyBorder="1" applyAlignment="1">
      <alignment horizontal="center" wrapText="1"/>
    </xf>
    <xf numFmtId="0" fontId="4" fillId="0" borderId="1" xfId="5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 vertical="top" wrapText="1"/>
    </xf>
    <xf numFmtId="164" fontId="4" fillId="0" borderId="1" xfId="2" applyNumberFormat="1" applyFont="1" applyFill="1" applyBorder="1" applyAlignment="1">
      <alignment horizontal="center" vertical="top" wrapText="1"/>
    </xf>
    <xf numFmtId="164" fontId="4" fillId="0" borderId="1" xfId="2" applyNumberFormat="1" applyFont="1" applyFill="1" applyBorder="1" applyAlignment="1">
      <alignment horizontal="center" vertical="top"/>
    </xf>
    <xf numFmtId="165" fontId="4" fillId="0" borderId="2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5" applyFont="1" applyFill="1" applyBorder="1" applyAlignment="1">
      <alignment horizontal="center" vertical="center" wrapText="1"/>
    </xf>
    <xf numFmtId="164" fontId="4" fillId="0" borderId="1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2" applyFont="1" applyFill="1" applyBorder="1" applyAlignment="1">
      <alignment horizontal="center" vertical="center" wrapText="1"/>
    </xf>
    <xf numFmtId="0" fontId="4" fillId="0" borderId="2" xfId="0" applyFont="1" applyFill="1" applyBorder="1"/>
    <xf numFmtId="164" fontId="4" fillId="0" borderId="2" xfId="5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5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0" fontId="4" fillId="0" borderId="1" xfId="4" applyFont="1" applyFill="1" applyBorder="1" applyAlignment="1">
      <alignment horizontal="left"/>
    </xf>
    <xf numFmtId="0" fontId="4" fillId="0" borderId="1" xfId="3" applyFont="1" applyFill="1" applyBorder="1" applyAlignment="1">
      <alignment horizontal="center"/>
    </xf>
    <xf numFmtId="164" fontId="4" fillId="0" borderId="1" xfId="4" applyNumberFormat="1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64" fontId="4" fillId="0" borderId="0" xfId="0" applyNumberFormat="1" applyFont="1" applyFill="1" applyAlignment="1">
      <alignment horizontal="right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</cellXfs>
  <cellStyles count="6">
    <cellStyle name="Обычный" xfId="0" builtinId="0"/>
    <cellStyle name="Обычный 2" xfId="1" xr:uid="{00000000-0005-0000-0000-000001000000}"/>
    <cellStyle name="Обычный_ГТК" xfId="2" xr:uid="{00000000-0005-0000-0000-000002000000}"/>
    <cellStyle name="Обычный_Лист1" xfId="3" xr:uid="{00000000-0005-0000-0000-000003000000}"/>
    <cellStyle name="Обычный_Лист3" xfId="4" xr:uid="{00000000-0005-0000-0000-000004000000}"/>
    <cellStyle name="Обычный_Лист8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C9211E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MC172"/>
  <sheetViews>
    <sheetView tabSelected="1" zoomScaleNormal="100" workbookViewId="0">
      <pane ySplit="1" topLeftCell="A155" activePane="bottomLeft" state="frozen"/>
      <selection pane="bottomLeft" activeCell="E17" sqref="E17"/>
    </sheetView>
  </sheetViews>
  <sheetFormatPr defaultColWidth="9.140625" defaultRowHeight="15" x14ac:dyDescent="0.25"/>
  <cols>
    <col min="1" max="1" width="36" style="10" customWidth="1"/>
    <col min="2" max="2" width="14.28515625" style="56" customWidth="1"/>
    <col min="3" max="3" width="10.5703125" style="57" customWidth="1"/>
    <col min="4" max="4" width="12.5703125" style="57" customWidth="1"/>
    <col min="5" max="5" width="14.28515625" style="56" customWidth="1"/>
    <col min="6" max="6" width="16.28515625" style="57" customWidth="1"/>
    <col min="7" max="7" width="16.7109375" style="10" customWidth="1"/>
    <col min="8" max="8" width="11.5703125" style="10" customWidth="1"/>
    <col min="9" max="1017" width="9.140625" style="10"/>
    <col min="1018" max="16384" width="9.140625" style="11"/>
  </cols>
  <sheetData>
    <row r="3" spans="1:7" s="4" customFormat="1" ht="25.5" x14ac:dyDescent="0.25">
      <c r="A3" s="1" t="s">
        <v>0</v>
      </c>
      <c r="B3" s="1" t="s">
        <v>1</v>
      </c>
      <c r="C3" s="2" t="s">
        <v>2</v>
      </c>
      <c r="D3" s="2" t="s">
        <v>3</v>
      </c>
      <c r="E3" s="1" t="s">
        <v>4</v>
      </c>
      <c r="F3" s="2" t="s">
        <v>5</v>
      </c>
      <c r="G3" s="3" t="s">
        <v>6</v>
      </c>
    </row>
    <row r="4" spans="1:7" s="4" customFormat="1" ht="12.75" x14ac:dyDescent="0.25">
      <c r="A4" s="5" t="s">
        <v>7</v>
      </c>
      <c r="B4" s="1" t="s">
        <v>8</v>
      </c>
      <c r="C4" s="2">
        <v>3.5999999999999997E-2</v>
      </c>
      <c r="D4" s="2">
        <v>8.1000000000000003E-2</v>
      </c>
      <c r="E4" s="1" t="s">
        <v>9</v>
      </c>
      <c r="F4" s="2">
        <f>8.899-0.1-0.084-2.48-0.172-0.248-1.24-3.6-0.32-0.3-0.116</f>
        <v>0.23899999999999916</v>
      </c>
      <c r="G4" s="3" t="s">
        <v>10</v>
      </c>
    </row>
    <row r="5" spans="1:7" s="4" customFormat="1" ht="12.75" x14ac:dyDescent="0.25">
      <c r="A5" s="5" t="s">
        <v>11</v>
      </c>
      <c r="B5" s="1" t="s">
        <v>8</v>
      </c>
      <c r="C5" s="2">
        <v>2.1000000000000001E-2</v>
      </c>
      <c r="D5" s="2">
        <v>6.6000000000000003E-2</v>
      </c>
      <c r="E5" s="1" t="s">
        <v>12</v>
      </c>
      <c r="F5" s="2">
        <f>5-1.948-0.3-0.7-0.68-0.2-0.2-0.325-0.6+0.105-0.03-0.03-0.01-0.048</f>
        <v>3.4000000000000474E-2</v>
      </c>
      <c r="G5" s="3" t="s">
        <v>10</v>
      </c>
    </row>
    <row r="6" spans="1:7" x14ac:dyDescent="0.25">
      <c r="A6" s="6" t="s">
        <v>14</v>
      </c>
      <c r="B6" s="7" t="s">
        <v>13</v>
      </c>
      <c r="C6" s="8">
        <v>2.5000000000000001E-2</v>
      </c>
      <c r="D6" s="8">
        <v>0.15</v>
      </c>
      <c r="E6" s="9" t="s">
        <v>15</v>
      </c>
      <c r="F6" s="8">
        <v>8.6999999999999994E-2</v>
      </c>
      <c r="G6" s="3" t="s">
        <v>10</v>
      </c>
    </row>
    <row r="7" spans="1:7" x14ac:dyDescent="0.25">
      <c r="A7" s="6" t="s">
        <v>14</v>
      </c>
      <c r="B7" s="7" t="s">
        <v>19</v>
      </c>
      <c r="C7" s="8">
        <v>0.20599999999999999</v>
      </c>
      <c r="D7" s="8">
        <v>0.48199999999999998</v>
      </c>
      <c r="E7" s="9" t="s">
        <v>146</v>
      </c>
      <c r="F7" s="8">
        <f>3.1-1.2-0.45-0.722</f>
        <v>0.7280000000000002</v>
      </c>
      <c r="G7" s="3" t="s">
        <v>10</v>
      </c>
    </row>
    <row r="8" spans="1:7" x14ac:dyDescent="0.25">
      <c r="A8" s="6" t="s">
        <v>14</v>
      </c>
      <c r="B8" s="7" t="s">
        <v>13</v>
      </c>
      <c r="C8" s="8">
        <v>0.14499999999999999</v>
      </c>
      <c r="D8" s="8">
        <v>0.27500000000000002</v>
      </c>
      <c r="E8" s="9" t="s">
        <v>154</v>
      </c>
      <c r="F8" s="8">
        <f>3.004-2.5</f>
        <v>0.504</v>
      </c>
      <c r="G8" s="3" t="s">
        <v>10</v>
      </c>
    </row>
    <row r="9" spans="1:7" x14ac:dyDescent="0.25">
      <c r="A9" s="6" t="s">
        <v>14</v>
      </c>
      <c r="B9" s="7" t="s">
        <v>19</v>
      </c>
      <c r="C9" s="12">
        <v>0.88100000000000001</v>
      </c>
      <c r="D9" s="12">
        <v>1.083</v>
      </c>
      <c r="E9" s="13" t="s">
        <v>247</v>
      </c>
      <c r="F9" s="12">
        <v>3.0230000000000001</v>
      </c>
      <c r="G9" s="3" t="s">
        <v>10</v>
      </c>
    </row>
    <row r="10" spans="1:7" x14ac:dyDescent="0.25">
      <c r="A10" s="14" t="s">
        <v>16</v>
      </c>
      <c r="B10" s="15" t="s">
        <v>17</v>
      </c>
      <c r="C10" s="16">
        <v>0.6</v>
      </c>
      <c r="D10" s="16">
        <v>0.22500000000000001</v>
      </c>
      <c r="E10" s="15" t="s">
        <v>18</v>
      </c>
      <c r="F10" s="16">
        <f>1.67-0.08-1.238-0.042-0.16</f>
        <v>0.14999999999999988</v>
      </c>
      <c r="G10" s="3" t="s">
        <v>10</v>
      </c>
    </row>
    <row r="11" spans="1:7" x14ac:dyDescent="0.25">
      <c r="A11" s="14" t="s">
        <v>16</v>
      </c>
      <c r="B11" s="15" t="s">
        <v>26</v>
      </c>
      <c r="C11" s="16">
        <v>0.106</v>
      </c>
      <c r="D11" s="16">
        <v>0.16600000000000001</v>
      </c>
      <c r="E11" s="15" t="s">
        <v>20</v>
      </c>
      <c r="F11" s="16">
        <f>2.011-0.7-0.326-0.461-0.088-0.17</f>
        <v>0.26600000000000001</v>
      </c>
      <c r="G11" s="3" t="s">
        <v>10</v>
      </c>
    </row>
    <row r="12" spans="1:7" x14ac:dyDescent="0.25">
      <c r="A12" s="14" t="s">
        <v>16</v>
      </c>
      <c r="B12" s="15" t="s">
        <v>13</v>
      </c>
      <c r="C12" s="16">
        <v>8.8999999999999996E-2</v>
      </c>
      <c r="D12" s="16">
        <v>0.20399999999999999</v>
      </c>
      <c r="E12" s="15" t="s">
        <v>139</v>
      </c>
      <c r="F12" s="16">
        <v>0.218</v>
      </c>
      <c r="G12" s="3" t="s">
        <v>10</v>
      </c>
    </row>
    <row r="13" spans="1:7" x14ac:dyDescent="0.25">
      <c r="A13" s="14" t="s">
        <v>16</v>
      </c>
      <c r="B13" s="7" t="s">
        <v>19</v>
      </c>
      <c r="C13" s="12">
        <v>0.874</v>
      </c>
      <c r="D13" s="12">
        <v>1.07</v>
      </c>
      <c r="E13" s="13" t="s">
        <v>248</v>
      </c>
      <c r="F13" s="12">
        <v>2.1560000000000001</v>
      </c>
      <c r="G13" s="3" t="s">
        <v>10</v>
      </c>
    </row>
    <row r="14" spans="1:7" x14ac:dyDescent="0.25">
      <c r="A14" s="17" t="s">
        <v>21</v>
      </c>
      <c r="B14" s="15" t="s">
        <v>8</v>
      </c>
      <c r="C14" s="16">
        <v>6.3E-2</v>
      </c>
      <c r="D14" s="16">
        <v>0.108</v>
      </c>
      <c r="E14" s="15" t="s">
        <v>22</v>
      </c>
      <c r="F14" s="16">
        <f>1.403-0.696-0.523-0.064</f>
        <v>0.12000000000000005</v>
      </c>
      <c r="G14" s="3" t="s">
        <v>10</v>
      </c>
    </row>
    <row r="15" spans="1:7" x14ac:dyDescent="0.25">
      <c r="A15" s="17" t="s">
        <v>21</v>
      </c>
      <c r="B15" s="15" t="s">
        <v>19</v>
      </c>
      <c r="C15" s="16">
        <v>0.65200000000000002</v>
      </c>
      <c r="D15" s="16">
        <v>0.80200000000000005</v>
      </c>
      <c r="E15" s="15" t="s">
        <v>209</v>
      </c>
      <c r="F15" s="16">
        <f>1.61-0.4</f>
        <v>1.21</v>
      </c>
      <c r="G15" s="3" t="s">
        <v>10</v>
      </c>
    </row>
    <row r="16" spans="1:7" x14ac:dyDescent="0.25">
      <c r="A16" s="17" t="s">
        <v>21</v>
      </c>
      <c r="B16" s="15" t="s">
        <v>19</v>
      </c>
      <c r="C16" s="16">
        <v>0.89</v>
      </c>
      <c r="D16" s="16">
        <v>1.0489999999999999</v>
      </c>
      <c r="E16" s="15" t="s">
        <v>210</v>
      </c>
      <c r="F16" s="16">
        <v>1.6559999999999999</v>
      </c>
      <c r="G16" s="3" t="s">
        <v>10</v>
      </c>
    </row>
    <row r="17" spans="1:7" x14ac:dyDescent="0.25">
      <c r="A17" s="17" t="s">
        <v>21</v>
      </c>
      <c r="B17" s="15" t="s">
        <v>19</v>
      </c>
      <c r="C17" s="16">
        <v>0.86499999999999999</v>
      </c>
      <c r="D17" s="16">
        <v>1.0249999999999999</v>
      </c>
      <c r="E17" s="15" t="s">
        <v>215</v>
      </c>
      <c r="F17" s="16">
        <v>1.611</v>
      </c>
      <c r="G17" s="18" t="s">
        <v>10</v>
      </c>
    </row>
    <row r="18" spans="1:7" x14ac:dyDescent="0.25">
      <c r="A18" s="19" t="s">
        <v>23</v>
      </c>
      <c r="B18" s="15" t="s">
        <v>13</v>
      </c>
      <c r="C18" s="20">
        <v>0.185</v>
      </c>
      <c r="D18" s="20">
        <v>0.31</v>
      </c>
      <c r="E18" s="21" t="s">
        <v>24</v>
      </c>
      <c r="F18" s="2">
        <f>1.427-1.115</f>
        <v>0.31200000000000006</v>
      </c>
      <c r="G18" s="18" t="s">
        <v>10</v>
      </c>
    </row>
    <row r="19" spans="1:7" x14ac:dyDescent="0.25">
      <c r="A19" s="22" t="s">
        <v>25</v>
      </c>
      <c r="B19" s="9" t="s">
        <v>13</v>
      </c>
      <c r="C19" s="8">
        <v>0.13600000000000001</v>
      </c>
      <c r="D19" s="8">
        <v>0.26100000000000001</v>
      </c>
      <c r="E19" s="9" t="s">
        <v>160</v>
      </c>
      <c r="F19" s="8">
        <f>1.356-0.405-0.75</f>
        <v>0.20100000000000007</v>
      </c>
      <c r="G19" s="18" t="s">
        <v>10</v>
      </c>
    </row>
    <row r="20" spans="1:7" x14ac:dyDescent="0.25">
      <c r="A20" s="22" t="s">
        <v>25</v>
      </c>
      <c r="B20" s="9" t="s">
        <v>29</v>
      </c>
      <c r="C20" s="8">
        <v>9.1999999999999998E-2</v>
      </c>
      <c r="D20" s="8">
        <v>0.25700000000000001</v>
      </c>
      <c r="E20" s="9" t="s">
        <v>189</v>
      </c>
      <c r="F20" s="8">
        <f>1.317-0.928-0.25</f>
        <v>0.1389999999999999</v>
      </c>
      <c r="G20" s="18" t="s">
        <v>10</v>
      </c>
    </row>
    <row r="21" spans="1:7" x14ac:dyDescent="0.25">
      <c r="A21" s="22" t="s">
        <v>25</v>
      </c>
      <c r="B21" s="9" t="s">
        <v>19</v>
      </c>
      <c r="C21" s="8">
        <v>0.30299999999999999</v>
      </c>
      <c r="D21" s="8">
        <v>0.54300000000000004</v>
      </c>
      <c r="E21" s="9" t="s">
        <v>196</v>
      </c>
      <c r="F21" s="8">
        <f>1.316-0.284-0.572</f>
        <v>0.46000000000000008</v>
      </c>
      <c r="G21" s="18" t="s">
        <v>10</v>
      </c>
    </row>
    <row r="22" spans="1:7" x14ac:dyDescent="0.25">
      <c r="A22" s="23" t="s">
        <v>27</v>
      </c>
      <c r="B22" s="24" t="s">
        <v>19</v>
      </c>
      <c r="C22" s="25">
        <v>0.20699999999999999</v>
      </c>
      <c r="D22" s="25">
        <v>0.42199999999999999</v>
      </c>
      <c r="E22" s="24" t="s">
        <v>28</v>
      </c>
      <c r="F22" s="26">
        <f>1.143-0.04-0.534-0.285</f>
        <v>0.28399999999999997</v>
      </c>
      <c r="G22" s="27" t="s">
        <v>10</v>
      </c>
    </row>
    <row r="23" spans="1:7" x14ac:dyDescent="0.25">
      <c r="A23" s="23" t="s">
        <v>27</v>
      </c>
      <c r="B23" s="9" t="s">
        <v>29</v>
      </c>
      <c r="C23" s="8">
        <v>0.23100000000000001</v>
      </c>
      <c r="D23" s="8">
        <v>0.39100000000000001</v>
      </c>
      <c r="E23" s="9" t="s">
        <v>30</v>
      </c>
      <c r="F23" s="8">
        <f>1.115-0.7-0.098</f>
        <v>0.31700000000000006</v>
      </c>
      <c r="G23" s="27" t="s">
        <v>10</v>
      </c>
    </row>
    <row r="24" spans="1:7" x14ac:dyDescent="0.25">
      <c r="A24" s="19" t="s">
        <v>31</v>
      </c>
      <c r="B24" s="24" t="s">
        <v>19</v>
      </c>
      <c r="C24" s="20">
        <v>0.156</v>
      </c>
      <c r="D24" s="20">
        <v>0.38600000000000001</v>
      </c>
      <c r="E24" s="21" t="s">
        <v>32</v>
      </c>
      <c r="F24" s="20">
        <f>1.124-0.84-0.09</f>
        <v>0.19400000000000014</v>
      </c>
      <c r="G24" s="27" t="s">
        <v>10</v>
      </c>
    </row>
    <row r="25" spans="1:7" x14ac:dyDescent="0.25">
      <c r="A25" s="19" t="s">
        <v>31</v>
      </c>
      <c r="B25" s="24" t="s">
        <v>13</v>
      </c>
      <c r="C25" s="20">
        <v>0.14599999999999999</v>
      </c>
      <c r="D25" s="20">
        <v>0.30599999999999999</v>
      </c>
      <c r="E25" s="21" t="s">
        <v>33</v>
      </c>
      <c r="F25" s="20">
        <f>1.107-0.775-0.15</f>
        <v>0.18199999999999997</v>
      </c>
      <c r="G25" s="27" t="s">
        <v>10</v>
      </c>
    </row>
    <row r="26" spans="1:7" x14ac:dyDescent="0.25">
      <c r="A26" s="19" t="s">
        <v>31</v>
      </c>
      <c r="B26" s="24" t="s">
        <v>19</v>
      </c>
      <c r="C26" s="20">
        <v>0.48</v>
      </c>
      <c r="D26" s="20">
        <v>0.71499999999999997</v>
      </c>
      <c r="E26" s="21" t="s">
        <v>167</v>
      </c>
      <c r="F26" s="20">
        <f>1.007-0.33-0.076</f>
        <v>0.60099999999999987</v>
      </c>
      <c r="G26" s="27" t="s">
        <v>10</v>
      </c>
    </row>
    <row r="27" spans="1:7" x14ac:dyDescent="0.25">
      <c r="A27" s="19" t="s">
        <v>31</v>
      </c>
      <c r="B27" s="21" t="s">
        <v>19</v>
      </c>
      <c r="C27" s="20">
        <v>0.629</v>
      </c>
      <c r="D27" s="20">
        <v>0.84899999999999998</v>
      </c>
      <c r="E27" s="21" t="s">
        <v>168</v>
      </c>
      <c r="F27" s="20">
        <f>0.899-0.145</f>
        <v>0.754</v>
      </c>
      <c r="G27" s="27" t="s">
        <v>10</v>
      </c>
    </row>
    <row r="28" spans="1:7" x14ac:dyDescent="0.25">
      <c r="A28" s="19" t="s">
        <v>34</v>
      </c>
      <c r="B28" s="15" t="s">
        <v>26</v>
      </c>
      <c r="C28" s="16"/>
      <c r="D28" s="16"/>
      <c r="E28" s="15"/>
      <c r="F28" s="16">
        <v>9.9000000000000005E-2</v>
      </c>
      <c r="G28" s="27" t="s">
        <v>10</v>
      </c>
    </row>
    <row r="29" spans="1:7" x14ac:dyDescent="0.25">
      <c r="A29" s="19" t="s">
        <v>34</v>
      </c>
      <c r="B29" s="21" t="s">
        <v>19</v>
      </c>
      <c r="C29" s="28">
        <v>0.84299999999999997</v>
      </c>
      <c r="D29" s="28">
        <v>1.0649999999999999</v>
      </c>
      <c r="E29" s="29" t="s">
        <v>236</v>
      </c>
      <c r="F29" s="28">
        <v>0.94</v>
      </c>
      <c r="G29" s="27" t="s">
        <v>10</v>
      </c>
    </row>
    <row r="30" spans="1:7" x14ac:dyDescent="0.25">
      <c r="A30" s="19" t="s">
        <v>34</v>
      </c>
      <c r="B30" s="21" t="s">
        <v>19</v>
      </c>
      <c r="C30" s="30">
        <v>0.876</v>
      </c>
      <c r="D30" s="30">
        <v>1.1100000000000001</v>
      </c>
      <c r="E30" s="31" t="s">
        <v>237</v>
      </c>
      <c r="F30" s="30">
        <v>0.97599999999999998</v>
      </c>
      <c r="G30" s="27" t="s">
        <v>10</v>
      </c>
    </row>
    <row r="31" spans="1:7" x14ac:dyDescent="0.25">
      <c r="A31" s="19" t="s">
        <v>34</v>
      </c>
      <c r="B31" s="21" t="s">
        <v>19</v>
      </c>
      <c r="C31" s="32">
        <v>0.84099999999999997</v>
      </c>
      <c r="D31" s="32">
        <v>1.06</v>
      </c>
      <c r="E31" s="33" t="s">
        <v>239</v>
      </c>
      <c r="F31" s="32">
        <v>0.94</v>
      </c>
      <c r="G31" s="27" t="s">
        <v>10</v>
      </c>
    </row>
    <row r="32" spans="1:7" x14ac:dyDescent="0.25">
      <c r="A32" s="19" t="s">
        <v>35</v>
      </c>
      <c r="B32" s="9" t="s">
        <v>19</v>
      </c>
      <c r="C32" s="8">
        <v>0.30599999999999999</v>
      </c>
      <c r="D32" s="8">
        <v>0.501</v>
      </c>
      <c r="E32" s="8" t="s">
        <v>36</v>
      </c>
      <c r="F32" s="8">
        <f>0.886-0.498-0.08</f>
        <v>0.308</v>
      </c>
      <c r="G32" s="27" t="s">
        <v>10</v>
      </c>
    </row>
    <row r="33" spans="1:7" x14ac:dyDescent="0.25">
      <c r="A33" s="19" t="s">
        <v>35</v>
      </c>
      <c r="B33" s="9" t="s">
        <v>19</v>
      </c>
      <c r="C33" s="8">
        <v>0.42199999999999999</v>
      </c>
      <c r="D33" s="8">
        <v>0.68200000000000005</v>
      </c>
      <c r="E33" s="8" t="s">
        <v>158</v>
      </c>
      <c r="F33" s="8">
        <f>0.92-0.5</f>
        <v>0.42000000000000004</v>
      </c>
      <c r="G33" s="27" t="s">
        <v>10</v>
      </c>
    </row>
    <row r="34" spans="1:7" x14ac:dyDescent="0.25">
      <c r="A34" s="19" t="s">
        <v>35</v>
      </c>
      <c r="B34" s="9" t="s">
        <v>19</v>
      </c>
      <c r="C34" s="8">
        <v>0.41799999999999998</v>
      </c>
      <c r="D34" s="8">
        <v>0.66800000000000004</v>
      </c>
      <c r="E34" s="8" t="s">
        <v>159</v>
      </c>
      <c r="F34" s="8">
        <f>0.914-0.495</f>
        <v>0.41900000000000004</v>
      </c>
      <c r="G34" s="27" t="s">
        <v>10</v>
      </c>
    </row>
    <row r="35" spans="1:7" x14ac:dyDescent="0.25">
      <c r="A35" s="19" t="s">
        <v>35</v>
      </c>
      <c r="B35" s="9" t="s">
        <v>19</v>
      </c>
      <c r="C35" s="8">
        <v>0.40200000000000002</v>
      </c>
      <c r="D35" s="8">
        <v>0.65200000000000002</v>
      </c>
      <c r="E35" s="8" t="s">
        <v>173</v>
      </c>
      <c r="F35" s="8">
        <f>0.75-0.351</f>
        <v>0.39900000000000002</v>
      </c>
      <c r="G35" s="27" t="s">
        <v>10</v>
      </c>
    </row>
    <row r="36" spans="1:7" x14ac:dyDescent="0.25">
      <c r="A36" s="19" t="s">
        <v>37</v>
      </c>
      <c r="B36" s="21" t="s">
        <v>29</v>
      </c>
      <c r="C36" s="20">
        <v>0.23799999999999999</v>
      </c>
      <c r="D36" s="20">
        <v>0.39800000000000002</v>
      </c>
      <c r="E36" s="21" t="s">
        <v>38</v>
      </c>
      <c r="F36" s="20">
        <f>0.833-0.6</f>
        <v>0.23299999999999998</v>
      </c>
      <c r="G36" s="27" t="s">
        <v>10</v>
      </c>
    </row>
    <row r="37" spans="1:7" x14ac:dyDescent="0.25">
      <c r="A37" s="19" t="s">
        <v>37</v>
      </c>
      <c r="B37" s="21" t="s">
        <v>29</v>
      </c>
      <c r="C37" s="20">
        <v>0.24399999999999999</v>
      </c>
      <c r="D37" s="20">
        <v>0.40400000000000003</v>
      </c>
      <c r="E37" s="21" t="s">
        <v>39</v>
      </c>
      <c r="F37" s="20">
        <f>0.84-0.6</f>
        <v>0.24</v>
      </c>
      <c r="G37" s="27" t="s">
        <v>10</v>
      </c>
    </row>
    <row r="38" spans="1:7" x14ac:dyDescent="0.25">
      <c r="A38" s="19" t="s">
        <v>37</v>
      </c>
      <c r="B38" s="21" t="s">
        <v>19</v>
      </c>
      <c r="C38" s="20">
        <v>0.33</v>
      </c>
      <c r="D38" s="20">
        <v>0.54500000000000004</v>
      </c>
      <c r="E38" s="21" t="s">
        <v>123</v>
      </c>
      <c r="F38" s="20">
        <f>0.833-0.171-0.333</f>
        <v>0.3289999999999999</v>
      </c>
      <c r="G38" s="27" t="s">
        <v>10</v>
      </c>
    </row>
    <row r="39" spans="1:7" x14ac:dyDescent="0.25">
      <c r="A39" s="19" t="s">
        <v>37</v>
      </c>
      <c r="B39" s="21" t="s">
        <v>19</v>
      </c>
      <c r="C39" s="20">
        <v>0.24299999999999999</v>
      </c>
      <c r="D39" s="20">
        <v>0.47</v>
      </c>
      <c r="E39" s="21" t="s">
        <v>128</v>
      </c>
      <c r="F39" s="20">
        <f>0.837-0.1-0.495</f>
        <v>0.24199999999999999</v>
      </c>
      <c r="G39" s="27" t="s">
        <v>10</v>
      </c>
    </row>
    <row r="40" spans="1:7" x14ac:dyDescent="0.25">
      <c r="A40" s="17" t="s">
        <v>40</v>
      </c>
      <c r="B40" s="15" t="s">
        <v>13</v>
      </c>
      <c r="C40" s="16">
        <v>0.09</v>
      </c>
      <c r="D40" s="16">
        <v>0.215</v>
      </c>
      <c r="E40" s="15" t="s">
        <v>41</v>
      </c>
      <c r="F40" s="16">
        <f>1.047-0.6-0.357</f>
        <v>8.9999999999999969E-2</v>
      </c>
      <c r="G40" s="27" t="s">
        <v>10</v>
      </c>
    </row>
    <row r="41" spans="1:7" x14ac:dyDescent="0.25">
      <c r="A41" s="17" t="s">
        <v>40</v>
      </c>
      <c r="B41" s="9" t="s">
        <v>29</v>
      </c>
      <c r="C41" s="8">
        <v>0.29799999999999999</v>
      </c>
      <c r="D41" s="8">
        <v>0.45800000000000002</v>
      </c>
      <c r="E41" s="9" t="s">
        <v>42</v>
      </c>
      <c r="F41" s="8">
        <f>0.851-0.556</f>
        <v>0.29499999999999993</v>
      </c>
      <c r="G41" s="27" t="s">
        <v>10</v>
      </c>
    </row>
    <row r="42" spans="1:7" x14ac:dyDescent="0.25">
      <c r="A42" s="19" t="s">
        <v>43</v>
      </c>
      <c r="B42" s="34" t="s">
        <v>19</v>
      </c>
      <c r="C42" s="35">
        <v>0.35399999999999998</v>
      </c>
      <c r="D42" s="35">
        <v>0.58899999999999997</v>
      </c>
      <c r="E42" s="34" t="s">
        <v>211</v>
      </c>
      <c r="F42" s="2">
        <f>0.826-0.495</f>
        <v>0.33099999999999996</v>
      </c>
      <c r="G42" s="27" t="s">
        <v>10</v>
      </c>
    </row>
    <row r="43" spans="1:7" x14ac:dyDescent="0.25">
      <c r="A43" s="19" t="s">
        <v>43</v>
      </c>
      <c r="B43" s="21" t="s">
        <v>19</v>
      </c>
      <c r="C43" s="20">
        <v>0.48299999999999998</v>
      </c>
      <c r="D43" s="20">
        <v>0.71</v>
      </c>
      <c r="E43" s="21" t="s">
        <v>166</v>
      </c>
      <c r="F43" s="8">
        <f>0.841-0.39</f>
        <v>0.45099999999999996</v>
      </c>
      <c r="G43" s="27" t="s">
        <v>10</v>
      </c>
    </row>
    <row r="44" spans="1:7" x14ac:dyDescent="0.25">
      <c r="A44" s="14" t="s">
        <v>44</v>
      </c>
      <c r="B44" s="9" t="s">
        <v>19</v>
      </c>
      <c r="C44" s="8">
        <v>0.13600000000000001</v>
      </c>
      <c r="D44" s="8">
        <v>0.316</v>
      </c>
      <c r="E44" s="9" t="s">
        <v>45</v>
      </c>
      <c r="F44" s="8">
        <f>0.732-0.3-0.22-0.1</f>
        <v>0.11199999999999999</v>
      </c>
      <c r="G44" s="27" t="s">
        <v>10</v>
      </c>
    </row>
    <row r="45" spans="1:7" x14ac:dyDescent="0.25">
      <c r="A45" s="14" t="s">
        <v>44</v>
      </c>
      <c r="B45" s="9" t="s">
        <v>29</v>
      </c>
      <c r="C45" s="8">
        <v>0.17299999999999999</v>
      </c>
      <c r="D45" s="8">
        <v>0.30299999999999999</v>
      </c>
      <c r="E45" s="9" t="s">
        <v>155</v>
      </c>
      <c r="F45" s="8">
        <f>0.733-0.592</f>
        <v>0.14100000000000001</v>
      </c>
      <c r="G45" s="27" t="s">
        <v>10</v>
      </c>
    </row>
    <row r="46" spans="1:7" x14ac:dyDescent="0.25">
      <c r="A46" s="14" t="s">
        <v>44</v>
      </c>
      <c r="B46" s="9" t="s">
        <v>19</v>
      </c>
      <c r="C46" s="8">
        <v>0.89500000000000002</v>
      </c>
      <c r="D46" s="8">
        <v>1.135</v>
      </c>
      <c r="E46" s="9" t="s">
        <v>184</v>
      </c>
      <c r="F46" s="8">
        <v>0.73099999999999998</v>
      </c>
      <c r="G46" s="27" t="s">
        <v>10</v>
      </c>
    </row>
    <row r="47" spans="1:7" x14ac:dyDescent="0.25">
      <c r="A47" s="14" t="s">
        <v>44</v>
      </c>
      <c r="B47" s="9" t="s">
        <v>19</v>
      </c>
      <c r="C47" s="8">
        <v>0.90500000000000003</v>
      </c>
      <c r="D47" s="8">
        <v>1.1100000000000001</v>
      </c>
      <c r="E47" s="9" t="s">
        <v>240</v>
      </c>
      <c r="F47" s="8">
        <v>0.74199999999999999</v>
      </c>
      <c r="G47" s="27" t="s">
        <v>10</v>
      </c>
    </row>
    <row r="48" spans="1:7" x14ac:dyDescent="0.25">
      <c r="A48" s="14" t="s">
        <v>44</v>
      </c>
      <c r="B48" s="9" t="s">
        <v>19</v>
      </c>
      <c r="C48" s="8">
        <v>0.90700000000000003</v>
      </c>
      <c r="D48" s="8">
        <v>1.1020000000000001</v>
      </c>
      <c r="E48" s="9" t="s">
        <v>241</v>
      </c>
      <c r="F48" s="16">
        <v>0.74199999999999999</v>
      </c>
      <c r="G48" s="27" t="s">
        <v>10</v>
      </c>
    </row>
    <row r="49" spans="1:7" x14ac:dyDescent="0.25">
      <c r="A49" s="36" t="s">
        <v>46</v>
      </c>
      <c r="B49" s="15" t="s">
        <v>19</v>
      </c>
      <c r="C49" s="16">
        <v>0.30599999999999999</v>
      </c>
      <c r="D49" s="16">
        <v>0.47199999999999998</v>
      </c>
      <c r="E49" s="15" t="s">
        <v>47</v>
      </c>
      <c r="F49" s="16">
        <f>0.767-0.5</f>
        <v>0.26700000000000002</v>
      </c>
      <c r="G49" s="27" t="s">
        <v>10</v>
      </c>
    </row>
    <row r="50" spans="1:7" x14ac:dyDescent="0.25">
      <c r="A50" s="36" t="s">
        <v>46</v>
      </c>
      <c r="B50" s="15" t="s">
        <v>19</v>
      </c>
      <c r="C50" s="16">
        <v>0.247</v>
      </c>
      <c r="D50" s="16">
        <v>0.372</v>
      </c>
      <c r="E50" s="15" t="s">
        <v>48</v>
      </c>
      <c r="F50" s="16">
        <f>0.754-0.536</f>
        <v>0.21799999999999997</v>
      </c>
      <c r="G50" s="27" t="s">
        <v>10</v>
      </c>
    </row>
    <row r="51" spans="1:7" x14ac:dyDescent="0.25">
      <c r="A51" s="36" t="s">
        <v>46</v>
      </c>
      <c r="B51" s="9" t="s">
        <v>19</v>
      </c>
      <c r="C51" s="8">
        <v>0.876</v>
      </c>
      <c r="D51" s="8">
        <v>1.0569999999999999</v>
      </c>
      <c r="E51" s="8" t="s">
        <v>49</v>
      </c>
      <c r="F51" s="8">
        <v>0.77600000000000002</v>
      </c>
      <c r="G51" s="27" t="s">
        <v>10</v>
      </c>
    </row>
    <row r="52" spans="1:7" x14ac:dyDescent="0.25">
      <c r="A52" s="36" t="s">
        <v>46</v>
      </c>
      <c r="B52" s="9" t="s">
        <v>19</v>
      </c>
      <c r="C52" s="8">
        <v>0.88900000000000001</v>
      </c>
      <c r="D52" s="8">
        <v>1.08</v>
      </c>
      <c r="E52" s="8" t="s">
        <v>50</v>
      </c>
      <c r="F52" s="8">
        <v>0.77100000000000002</v>
      </c>
      <c r="G52" s="27" t="s">
        <v>10</v>
      </c>
    </row>
    <row r="53" spans="1:7" x14ac:dyDescent="0.25">
      <c r="A53" s="19" t="s">
        <v>51</v>
      </c>
      <c r="B53" s="21" t="s">
        <v>19</v>
      </c>
      <c r="C53" s="20">
        <v>0.41399999999999998</v>
      </c>
      <c r="D53" s="20">
        <v>0.66100000000000003</v>
      </c>
      <c r="E53" s="21" t="s">
        <v>52</v>
      </c>
      <c r="F53" s="20">
        <f>0.764-0.272-0.15</f>
        <v>0.34199999999999997</v>
      </c>
      <c r="G53" s="27" t="s">
        <v>10</v>
      </c>
    </row>
    <row r="54" spans="1:7" x14ac:dyDescent="0.25">
      <c r="A54" s="19" t="s">
        <v>51</v>
      </c>
      <c r="B54" s="21" t="s">
        <v>19</v>
      </c>
      <c r="C54" s="20">
        <v>0.432</v>
      </c>
      <c r="D54" s="20">
        <v>0.68200000000000005</v>
      </c>
      <c r="E54" s="21" t="s">
        <v>53</v>
      </c>
      <c r="F54" s="20">
        <f>0.757-0.4</f>
        <v>0.35699999999999998</v>
      </c>
      <c r="G54" s="27" t="s">
        <v>10</v>
      </c>
    </row>
    <row r="55" spans="1:7" x14ac:dyDescent="0.25">
      <c r="A55" s="19" t="s">
        <v>51</v>
      </c>
      <c r="B55" s="21" t="s">
        <v>19</v>
      </c>
      <c r="C55" s="20">
        <v>0.91800000000000004</v>
      </c>
      <c r="D55" s="20">
        <v>1.111</v>
      </c>
      <c r="E55" s="21" t="s">
        <v>170</v>
      </c>
      <c r="F55" s="20">
        <v>0.75700000000000001</v>
      </c>
      <c r="G55" s="27" t="s">
        <v>10</v>
      </c>
    </row>
    <row r="56" spans="1:7" x14ac:dyDescent="0.25">
      <c r="A56" s="19" t="s">
        <v>51</v>
      </c>
      <c r="B56" s="21" t="s">
        <v>19</v>
      </c>
      <c r="C56" s="20">
        <v>0.93600000000000005</v>
      </c>
      <c r="D56" s="20">
        <v>1.1259999999999999</v>
      </c>
      <c r="E56" s="21" t="s">
        <v>171</v>
      </c>
      <c r="F56" s="20">
        <v>0.77100000000000002</v>
      </c>
      <c r="G56" s="27" t="s">
        <v>10</v>
      </c>
    </row>
    <row r="57" spans="1:7" ht="15" customHeight="1" x14ac:dyDescent="0.25">
      <c r="A57" s="23" t="s">
        <v>54</v>
      </c>
      <c r="B57" s="21" t="s">
        <v>19</v>
      </c>
      <c r="C57" s="8">
        <v>0.58599999999999997</v>
      </c>
      <c r="D57" s="8">
        <v>0.82199999999999995</v>
      </c>
      <c r="E57" s="9" t="s">
        <v>132</v>
      </c>
      <c r="F57" s="8">
        <f>0.725-0.25</f>
        <v>0.47499999999999998</v>
      </c>
      <c r="G57" s="27" t="s">
        <v>10</v>
      </c>
    </row>
    <row r="58" spans="1:7" ht="15" customHeight="1" x14ac:dyDescent="0.25">
      <c r="A58" s="23" t="s">
        <v>54</v>
      </c>
      <c r="B58" s="21" t="s">
        <v>19</v>
      </c>
      <c r="C58" s="8">
        <v>0.49399999999999999</v>
      </c>
      <c r="D58" s="8">
        <v>0.71799999999999997</v>
      </c>
      <c r="E58" s="9" t="s">
        <v>133</v>
      </c>
      <c r="F58" s="8">
        <f>0.725-0.33</f>
        <v>0.39499999999999996</v>
      </c>
      <c r="G58" s="27" t="s">
        <v>10</v>
      </c>
    </row>
    <row r="59" spans="1:7" x14ac:dyDescent="0.25">
      <c r="A59" s="23" t="s">
        <v>54</v>
      </c>
      <c r="B59" s="21" t="s">
        <v>19</v>
      </c>
      <c r="C59" s="8">
        <v>0.42488668555240799</v>
      </c>
      <c r="D59" s="8">
        <v>0.65488668555240803</v>
      </c>
      <c r="E59" s="9" t="s">
        <v>169</v>
      </c>
      <c r="F59" s="8">
        <v>0.33</v>
      </c>
      <c r="G59" s="27" t="s">
        <v>10</v>
      </c>
    </row>
    <row r="60" spans="1:7" ht="15" customHeight="1" x14ac:dyDescent="0.25">
      <c r="A60" s="23" t="s">
        <v>54</v>
      </c>
      <c r="B60" s="21" t="s">
        <v>72</v>
      </c>
      <c r="C60" s="8">
        <v>0.20200000000000001</v>
      </c>
      <c r="D60" s="8">
        <v>0.26700000000000002</v>
      </c>
      <c r="E60" s="9" t="s">
        <v>195</v>
      </c>
      <c r="F60" s="8">
        <f>0.726-0.57</f>
        <v>0.15600000000000003</v>
      </c>
      <c r="G60" s="27" t="s">
        <v>10</v>
      </c>
    </row>
    <row r="61" spans="1:7" x14ac:dyDescent="0.25">
      <c r="A61" s="23" t="s">
        <v>55</v>
      </c>
      <c r="B61" s="9" t="s">
        <v>19</v>
      </c>
      <c r="C61" s="8">
        <v>0.55300000000000005</v>
      </c>
      <c r="D61" s="8">
        <v>0.73699999999999999</v>
      </c>
      <c r="E61" s="9" t="s">
        <v>56</v>
      </c>
      <c r="F61" s="8">
        <f>0.723-0.301</f>
        <v>0.42199999999999999</v>
      </c>
      <c r="G61" s="18" t="s">
        <v>10</v>
      </c>
    </row>
    <row r="62" spans="1:7" x14ac:dyDescent="0.25">
      <c r="A62" s="23" t="s">
        <v>55</v>
      </c>
      <c r="B62" s="9" t="s">
        <v>19</v>
      </c>
      <c r="C62" s="8">
        <v>0.59099999999999997</v>
      </c>
      <c r="D62" s="8">
        <v>0.78700000000000003</v>
      </c>
      <c r="E62" s="8" t="s">
        <v>57</v>
      </c>
      <c r="F62" s="8">
        <f>0.694-0.247</f>
        <v>0.44699999999999995</v>
      </c>
      <c r="G62" s="18" t="s">
        <v>10</v>
      </c>
    </row>
    <row r="63" spans="1:7" x14ac:dyDescent="0.25">
      <c r="A63" s="23" t="s">
        <v>55</v>
      </c>
      <c r="B63" s="9" t="s">
        <v>19</v>
      </c>
      <c r="C63" s="8">
        <v>0.57599999999999996</v>
      </c>
      <c r="D63" s="8">
        <v>0.80300000000000005</v>
      </c>
      <c r="E63" s="8" t="s">
        <v>156</v>
      </c>
      <c r="F63" s="8">
        <f>0.706-0.27</f>
        <v>0.43599999999999994</v>
      </c>
      <c r="G63" s="18" t="s">
        <v>10</v>
      </c>
    </row>
    <row r="64" spans="1:7" x14ac:dyDescent="0.25">
      <c r="A64" s="23" t="s">
        <v>55</v>
      </c>
      <c r="B64" s="9" t="s">
        <v>19</v>
      </c>
      <c r="C64" s="8">
        <v>0.92900000000000005</v>
      </c>
      <c r="D64" s="8">
        <v>1.1879999999999999</v>
      </c>
      <c r="E64" s="8" t="s">
        <v>157</v>
      </c>
      <c r="F64" s="8">
        <v>0.70499999999999996</v>
      </c>
      <c r="G64" s="18" t="s">
        <v>10</v>
      </c>
    </row>
    <row r="65" spans="1:1017" x14ac:dyDescent="0.25">
      <c r="A65" s="23" t="s">
        <v>55</v>
      </c>
      <c r="B65" s="9" t="s">
        <v>19</v>
      </c>
      <c r="C65" s="8">
        <v>0.93100000000000005</v>
      </c>
      <c r="D65" s="8">
        <v>1.214</v>
      </c>
      <c r="E65" s="8" t="s">
        <v>172</v>
      </c>
      <c r="F65" s="8">
        <v>0.70699999999999996</v>
      </c>
      <c r="G65" s="18" t="s">
        <v>10</v>
      </c>
    </row>
    <row r="66" spans="1:1017" x14ac:dyDescent="0.25">
      <c r="A66" s="19" t="s">
        <v>58</v>
      </c>
      <c r="B66" s="24" t="s">
        <v>13</v>
      </c>
      <c r="C66" s="20">
        <v>7.3999999999999996E-2</v>
      </c>
      <c r="D66" s="20">
        <v>0.19900000000000001</v>
      </c>
      <c r="E66" s="21" t="s">
        <v>59</v>
      </c>
      <c r="F66" s="20">
        <f>0.636-0.48-0.072-0.025-0.01</f>
        <v>4.900000000000003E-2</v>
      </c>
      <c r="G66" s="27" t="s">
        <v>10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  <c r="IR66" s="11"/>
      <c r="IS66" s="11"/>
      <c r="IT66" s="11"/>
      <c r="IU66" s="11"/>
      <c r="IV66" s="11"/>
      <c r="IW66" s="11"/>
      <c r="IX66" s="11"/>
      <c r="IY66" s="11"/>
      <c r="IZ66" s="11"/>
      <c r="JA66" s="11"/>
      <c r="JB66" s="11"/>
      <c r="JC66" s="11"/>
      <c r="JD66" s="11"/>
      <c r="JE66" s="11"/>
      <c r="JF66" s="11"/>
      <c r="JG66" s="11"/>
      <c r="JH66" s="11"/>
      <c r="JI66" s="11"/>
      <c r="JJ66" s="11"/>
      <c r="JK66" s="11"/>
      <c r="JL66" s="11"/>
      <c r="JM66" s="11"/>
      <c r="JN66" s="11"/>
      <c r="JO66" s="11"/>
      <c r="JP66" s="11"/>
      <c r="JQ66" s="11"/>
      <c r="JR66" s="11"/>
      <c r="JS66" s="11"/>
      <c r="JT66" s="11"/>
      <c r="JU66" s="11"/>
      <c r="JV66" s="11"/>
      <c r="JW66" s="11"/>
      <c r="JX66" s="11"/>
      <c r="JY66" s="11"/>
      <c r="JZ66" s="11"/>
      <c r="KA66" s="11"/>
      <c r="KB66" s="11"/>
      <c r="KC66" s="11"/>
      <c r="KD66" s="11"/>
      <c r="KE66" s="11"/>
      <c r="KF66" s="11"/>
      <c r="KG66" s="11"/>
      <c r="KH66" s="11"/>
      <c r="KI66" s="11"/>
      <c r="KJ66" s="11"/>
      <c r="KK66" s="11"/>
      <c r="KL66" s="11"/>
      <c r="KM66" s="11"/>
      <c r="KN66" s="11"/>
      <c r="KO66" s="11"/>
      <c r="KP66" s="11"/>
      <c r="KQ66" s="11"/>
      <c r="KR66" s="11"/>
      <c r="KS66" s="11"/>
      <c r="KT66" s="11"/>
      <c r="KU66" s="11"/>
      <c r="KV66" s="11"/>
      <c r="KW66" s="11"/>
      <c r="KX66" s="11"/>
      <c r="KY66" s="11"/>
      <c r="KZ66" s="11"/>
      <c r="LA66" s="11"/>
      <c r="LB66" s="11"/>
      <c r="LC66" s="11"/>
      <c r="LD66" s="11"/>
      <c r="LE66" s="11"/>
      <c r="LF66" s="11"/>
      <c r="LG66" s="11"/>
      <c r="LH66" s="11"/>
      <c r="LI66" s="11"/>
      <c r="LJ66" s="11"/>
      <c r="LK66" s="11"/>
      <c r="LL66" s="11"/>
      <c r="LM66" s="11"/>
      <c r="LN66" s="11"/>
      <c r="LO66" s="11"/>
      <c r="LP66" s="11"/>
      <c r="LQ66" s="11"/>
      <c r="LR66" s="11"/>
      <c r="LS66" s="11"/>
      <c r="LT66" s="11"/>
      <c r="LU66" s="11"/>
      <c r="LV66" s="11"/>
      <c r="LW66" s="11"/>
      <c r="LX66" s="11"/>
      <c r="LY66" s="11"/>
      <c r="LZ66" s="11"/>
      <c r="MA66" s="11"/>
      <c r="MB66" s="11"/>
      <c r="MC66" s="11"/>
      <c r="MD66" s="11"/>
      <c r="ME66" s="11"/>
      <c r="MF66" s="11"/>
      <c r="MG66" s="11"/>
      <c r="MH66" s="11"/>
      <c r="MI66" s="11"/>
      <c r="MJ66" s="11"/>
      <c r="MK66" s="11"/>
      <c r="ML66" s="11"/>
      <c r="MM66" s="11"/>
      <c r="MN66" s="11"/>
      <c r="MO66" s="11"/>
      <c r="MP66" s="11"/>
      <c r="MQ66" s="11"/>
      <c r="MR66" s="11"/>
      <c r="MS66" s="11"/>
      <c r="MT66" s="11"/>
      <c r="MU66" s="11"/>
      <c r="MV66" s="11"/>
      <c r="MW66" s="11"/>
      <c r="MX66" s="11"/>
      <c r="MY66" s="11"/>
      <c r="MZ66" s="11"/>
      <c r="NA66" s="11"/>
      <c r="NB66" s="11"/>
      <c r="NC66" s="11"/>
      <c r="ND66" s="11"/>
      <c r="NE66" s="11"/>
      <c r="NF66" s="11"/>
      <c r="NG66" s="11"/>
      <c r="NH66" s="11"/>
      <c r="NI66" s="11"/>
      <c r="NJ66" s="11"/>
      <c r="NK66" s="11"/>
      <c r="NL66" s="11"/>
      <c r="NM66" s="11"/>
      <c r="NN66" s="11"/>
      <c r="NO66" s="11"/>
      <c r="NP66" s="11"/>
      <c r="NQ66" s="11"/>
      <c r="NR66" s="11"/>
      <c r="NS66" s="11"/>
      <c r="NT66" s="11"/>
      <c r="NU66" s="11"/>
      <c r="NV66" s="11"/>
      <c r="NW66" s="11"/>
      <c r="NX66" s="11"/>
      <c r="NY66" s="11"/>
      <c r="NZ66" s="11"/>
      <c r="OA66" s="11"/>
      <c r="OB66" s="11"/>
      <c r="OC66" s="11"/>
      <c r="OD66" s="11"/>
      <c r="OE66" s="11"/>
      <c r="OF66" s="11"/>
      <c r="OG66" s="11"/>
      <c r="OH66" s="11"/>
      <c r="OI66" s="11"/>
      <c r="OJ66" s="11"/>
      <c r="OK66" s="11"/>
      <c r="OL66" s="11"/>
      <c r="OM66" s="11"/>
      <c r="ON66" s="11"/>
      <c r="OO66" s="11"/>
      <c r="OP66" s="11"/>
      <c r="OQ66" s="11"/>
      <c r="OR66" s="11"/>
      <c r="OS66" s="11"/>
      <c r="OT66" s="11"/>
      <c r="OU66" s="11"/>
      <c r="OV66" s="11"/>
      <c r="OW66" s="11"/>
      <c r="OX66" s="11"/>
      <c r="OY66" s="11"/>
      <c r="OZ66" s="11"/>
      <c r="PA66" s="11"/>
      <c r="PB66" s="11"/>
      <c r="PC66" s="11"/>
      <c r="PD66" s="11"/>
      <c r="PE66" s="11"/>
      <c r="PF66" s="11"/>
      <c r="PG66" s="11"/>
      <c r="PH66" s="11"/>
      <c r="PI66" s="11"/>
      <c r="PJ66" s="11"/>
      <c r="PK66" s="11"/>
      <c r="PL66" s="11"/>
      <c r="PM66" s="11"/>
      <c r="PN66" s="11"/>
      <c r="PO66" s="11"/>
      <c r="PP66" s="11"/>
      <c r="PQ66" s="11"/>
      <c r="PR66" s="11"/>
      <c r="PS66" s="11"/>
      <c r="PT66" s="11"/>
      <c r="PU66" s="11"/>
      <c r="PV66" s="11"/>
      <c r="PW66" s="11"/>
      <c r="PX66" s="11"/>
      <c r="PY66" s="11"/>
      <c r="PZ66" s="11"/>
      <c r="QA66" s="11"/>
      <c r="QB66" s="11"/>
      <c r="QC66" s="11"/>
      <c r="QD66" s="11"/>
      <c r="QE66" s="11"/>
      <c r="QF66" s="11"/>
      <c r="QG66" s="11"/>
      <c r="QH66" s="11"/>
      <c r="QI66" s="11"/>
      <c r="QJ66" s="11"/>
      <c r="QK66" s="11"/>
      <c r="QL66" s="11"/>
      <c r="QM66" s="11"/>
      <c r="QN66" s="11"/>
      <c r="QO66" s="11"/>
      <c r="QP66" s="11"/>
      <c r="QQ66" s="11"/>
      <c r="QR66" s="11"/>
      <c r="QS66" s="11"/>
      <c r="QT66" s="11"/>
      <c r="QU66" s="11"/>
      <c r="QV66" s="11"/>
      <c r="QW66" s="11"/>
      <c r="QX66" s="11"/>
      <c r="QY66" s="11"/>
      <c r="QZ66" s="11"/>
      <c r="RA66" s="11"/>
      <c r="RB66" s="11"/>
      <c r="RC66" s="11"/>
      <c r="RD66" s="11"/>
      <c r="RE66" s="11"/>
      <c r="RF66" s="11"/>
      <c r="RG66" s="11"/>
      <c r="RH66" s="11"/>
      <c r="RI66" s="11"/>
      <c r="RJ66" s="11"/>
      <c r="RK66" s="11"/>
      <c r="RL66" s="11"/>
      <c r="RM66" s="11"/>
      <c r="RN66" s="11"/>
      <c r="RO66" s="11"/>
      <c r="RP66" s="11"/>
      <c r="RQ66" s="11"/>
      <c r="RR66" s="11"/>
      <c r="RS66" s="11"/>
      <c r="RT66" s="11"/>
      <c r="RU66" s="11"/>
      <c r="RV66" s="11"/>
      <c r="RW66" s="11"/>
      <c r="RX66" s="11"/>
      <c r="RY66" s="11"/>
      <c r="RZ66" s="11"/>
      <c r="SA66" s="11"/>
      <c r="SB66" s="11"/>
      <c r="SC66" s="11"/>
      <c r="SD66" s="11"/>
      <c r="SE66" s="11"/>
      <c r="SF66" s="11"/>
      <c r="SG66" s="11"/>
      <c r="SH66" s="11"/>
      <c r="SI66" s="11"/>
      <c r="SJ66" s="11"/>
      <c r="SK66" s="11"/>
      <c r="SL66" s="11"/>
      <c r="SM66" s="11"/>
      <c r="SN66" s="11"/>
      <c r="SO66" s="11"/>
      <c r="SP66" s="11"/>
      <c r="SQ66" s="11"/>
      <c r="SR66" s="11"/>
      <c r="SS66" s="11"/>
      <c r="ST66" s="11"/>
      <c r="SU66" s="11"/>
      <c r="SV66" s="11"/>
      <c r="SW66" s="11"/>
      <c r="SX66" s="11"/>
      <c r="SY66" s="11"/>
      <c r="SZ66" s="11"/>
      <c r="TA66" s="11"/>
      <c r="TB66" s="11"/>
      <c r="TC66" s="11"/>
      <c r="TD66" s="11"/>
      <c r="TE66" s="11"/>
      <c r="TF66" s="11"/>
      <c r="TG66" s="11"/>
      <c r="TH66" s="11"/>
      <c r="TI66" s="11"/>
      <c r="TJ66" s="11"/>
      <c r="TK66" s="11"/>
      <c r="TL66" s="11"/>
      <c r="TM66" s="11"/>
      <c r="TN66" s="11"/>
      <c r="TO66" s="11"/>
      <c r="TP66" s="11"/>
      <c r="TQ66" s="11"/>
      <c r="TR66" s="11"/>
      <c r="TS66" s="11"/>
      <c r="TT66" s="11"/>
      <c r="TU66" s="11"/>
      <c r="TV66" s="11"/>
      <c r="TW66" s="11"/>
      <c r="TX66" s="11"/>
      <c r="TY66" s="11"/>
      <c r="TZ66" s="11"/>
      <c r="UA66" s="11"/>
      <c r="UB66" s="11"/>
      <c r="UC66" s="11"/>
      <c r="UD66" s="11"/>
      <c r="UE66" s="11"/>
      <c r="UF66" s="11"/>
      <c r="UG66" s="11"/>
      <c r="UH66" s="11"/>
      <c r="UI66" s="11"/>
      <c r="UJ66" s="11"/>
      <c r="UK66" s="11"/>
      <c r="UL66" s="11"/>
      <c r="UM66" s="11"/>
      <c r="UN66" s="11"/>
      <c r="UO66" s="11"/>
      <c r="UP66" s="11"/>
      <c r="UQ66" s="11"/>
      <c r="UR66" s="11"/>
      <c r="US66" s="11"/>
      <c r="UT66" s="11"/>
      <c r="UU66" s="11"/>
      <c r="UV66" s="11"/>
      <c r="UW66" s="11"/>
      <c r="UX66" s="11"/>
      <c r="UY66" s="11"/>
      <c r="UZ66" s="11"/>
      <c r="VA66" s="11"/>
      <c r="VB66" s="11"/>
      <c r="VC66" s="11"/>
      <c r="VD66" s="11"/>
      <c r="VE66" s="11"/>
      <c r="VF66" s="11"/>
      <c r="VG66" s="11"/>
      <c r="VH66" s="11"/>
      <c r="VI66" s="11"/>
      <c r="VJ66" s="11"/>
      <c r="VK66" s="11"/>
      <c r="VL66" s="11"/>
      <c r="VM66" s="11"/>
      <c r="VN66" s="11"/>
      <c r="VO66" s="11"/>
      <c r="VP66" s="11"/>
      <c r="VQ66" s="11"/>
      <c r="VR66" s="11"/>
      <c r="VS66" s="11"/>
      <c r="VT66" s="11"/>
      <c r="VU66" s="11"/>
      <c r="VV66" s="11"/>
      <c r="VW66" s="11"/>
      <c r="VX66" s="11"/>
      <c r="VY66" s="11"/>
      <c r="VZ66" s="11"/>
      <c r="WA66" s="11"/>
      <c r="WB66" s="11"/>
      <c r="WC66" s="11"/>
      <c r="WD66" s="11"/>
      <c r="WE66" s="11"/>
      <c r="WF66" s="11"/>
      <c r="WG66" s="11"/>
      <c r="WH66" s="11"/>
      <c r="WI66" s="11"/>
      <c r="WJ66" s="11"/>
      <c r="WK66" s="11"/>
      <c r="WL66" s="11"/>
      <c r="WM66" s="11"/>
      <c r="WN66" s="11"/>
      <c r="WO66" s="11"/>
      <c r="WP66" s="11"/>
      <c r="WQ66" s="11"/>
      <c r="WR66" s="11"/>
      <c r="WS66" s="11"/>
      <c r="WT66" s="11"/>
      <c r="WU66" s="11"/>
      <c r="WV66" s="11"/>
      <c r="WW66" s="11"/>
      <c r="WX66" s="11"/>
      <c r="WY66" s="11"/>
      <c r="WZ66" s="11"/>
      <c r="XA66" s="11"/>
      <c r="XB66" s="11"/>
      <c r="XC66" s="11"/>
      <c r="XD66" s="11"/>
      <c r="XE66" s="11"/>
      <c r="XF66" s="11"/>
      <c r="XG66" s="11"/>
      <c r="XH66" s="11"/>
      <c r="XI66" s="11"/>
      <c r="XJ66" s="11"/>
      <c r="XK66" s="11"/>
      <c r="XL66" s="11"/>
      <c r="XM66" s="11"/>
      <c r="XN66" s="11"/>
      <c r="XO66" s="11"/>
      <c r="XP66" s="11"/>
      <c r="XQ66" s="11"/>
      <c r="XR66" s="11"/>
      <c r="XS66" s="11"/>
      <c r="XT66" s="11"/>
      <c r="XU66" s="11"/>
      <c r="XV66" s="11"/>
      <c r="XW66" s="11"/>
      <c r="XX66" s="11"/>
      <c r="XY66" s="11"/>
      <c r="XZ66" s="11"/>
      <c r="YA66" s="11"/>
      <c r="YB66" s="11"/>
      <c r="YC66" s="11"/>
      <c r="YD66" s="11"/>
      <c r="YE66" s="11"/>
      <c r="YF66" s="11"/>
      <c r="YG66" s="11"/>
      <c r="YH66" s="11"/>
      <c r="YI66" s="11"/>
      <c r="YJ66" s="11"/>
      <c r="YK66" s="11"/>
      <c r="YL66" s="11"/>
      <c r="YM66" s="11"/>
      <c r="YN66" s="11"/>
      <c r="YO66" s="11"/>
      <c r="YP66" s="11"/>
      <c r="YQ66" s="11"/>
      <c r="YR66" s="11"/>
      <c r="YS66" s="11"/>
      <c r="YT66" s="11"/>
      <c r="YU66" s="11"/>
      <c r="YV66" s="11"/>
      <c r="YW66" s="11"/>
      <c r="YX66" s="11"/>
      <c r="YY66" s="11"/>
      <c r="YZ66" s="11"/>
      <c r="ZA66" s="11"/>
      <c r="ZB66" s="11"/>
      <c r="ZC66" s="11"/>
      <c r="ZD66" s="11"/>
      <c r="ZE66" s="11"/>
      <c r="ZF66" s="11"/>
      <c r="ZG66" s="11"/>
      <c r="ZH66" s="11"/>
      <c r="ZI66" s="11"/>
      <c r="ZJ66" s="11"/>
      <c r="ZK66" s="11"/>
      <c r="ZL66" s="11"/>
      <c r="ZM66" s="11"/>
      <c r="ZN66" s="11"/>
      <c r="ZO66" s="11"/>
      <c r="ZP66" s="11"/>
      <c r="ZQ66" s="11"/>
      <c r="ZR66" s="11"/>
      <c r="ZS66" s="11"/>
      <c r="ZT66" s="11"/>
      <c r="ZU66" s="11"/>
      <c r="ZV66" s="11"/>
      <c r="ZW66" s="11"/>
      <c r="ZX66" s="11"/>
      <c r="ZY66" s="11"/>
      <c r="ZZ66" s="11"/>
      <c r="AAA66" s="11"/>
      <c r="AAB66" s="11"/>
      <c r="AAC66" s="11"/>
      <c r="AAD66" s="11"/>
      <c r="AAE66" s="11"/>
      <c r="AAF66" s="11"/>
      <c r="AAG66" s="11"/>
      <c r="AAH66" s="11"/>
      <c r="AAI66" s="11"/>
      <c r="AAJ66" s="11"/>
      <c r="AAK66" s="11"/>
      <c r="AAL66" s="11"/>
      <c r="AAM66" s="11"/>
      <c r="AAN66" s="11"/>
      <c r="AAO66" s="11"/>
      <c r="AAP66" s="11"/>
      <c r="AAQ66" s="11"/>
      <c r="AAR66" s="11"/>
      <c r="AAS66" s="11"/>
      <c r="AAT66" s="11"/>
      <c r="AAU66" s="11"/>
      <c r="AAV66" s="11"/>
      <c r="AAW66" s="11"/>
      <c r="AAX66" s="11"/>
      <c r="AAY66" s="11"/>
      <c r="AAZ66" s="11"/>
      <c r="ABA66" s="11"/>
      <c r="ABB66" s="11"/>
      <c r="ABC66" s="11"/>
      <c r="ABD66" s="11"/>
      <c r="ABE66" s="11"/>
      <c r="ABF66" s="11"/>
      <c r="ABG66" s="11"/>
      <c r="ABH66" s="11"/>
      <c r="ABI66" s="11"/>
      <c r="ABJ66" s="11"/>
      <c r="ABK66" s="11"/>
      <c r="ABL66" s="11"/>
      <c r="ABM66" s="11"/>
      <c r="ABN66" s="11"/>
      <c r="ABO66" s="11"/>
      <c r="ABP66" s="11"/>
      <c r="ABQ66" s="11"/>
      <c r="ABR66" s="11"/>
      <c r="ABS66" s="11"/>
      <c r="ABT66" s="11"/>
      <c r="ABU66" s="11"/>
      <c r="ABV66" s="11"/>
      <c r="ABW66" s="11"/>
      <c r="ABX66" s="11"/>
      <c r="ABY66" s="11"/>
      <c r="ABZ66" s="11"/>
      <c r="ACA66" s="11"/>
      <c r="ACB66" s="11"/>
      <c r="ACC66" s="11"/>
      <c r="ACD66" s="11"/>
      <c r="ACE66" s="11"/>
      <c r="ACF66" s="11"/>
      <c r="ACG66" s="11"/>
      <c r="ACH66" s="11"/>
      <c r="ACI66" s="11"/>
      <c r="ACJ66" s="11"/>
      <c r="ACK66" s="11"/>
      <c r="ACL66" s="11"/>
      <c r="ACM66" s="11"/>
      <c r="ACN66" s="11"/>
      <c r="ACO66" s="11"/>
      <c r="ACP66" s="11"/>
      <c r="ACQ66" s="11"/>
      <c r="ACR66" s="11"/>
      <c r="ACS66" s="11"/>
      <c r="ACT66" s="11"/>
      <c r="ACU66" s="11"/>
      <c r="ACV66" s="11"/>
      <c r="ACW66" s="11"/>
      <c r="ACX66" s="11"/>
      <c r="ACY66" s="11"/>
      <c r="ACZ66" s="11"/>
      <c r="ADA66" s="11"/>
      <c r="ADB66" s="11"/>
      <c r="ADC66" s="11"/>
      <c r="ADD66" s="11"/>
      <c r="ADE66" s="11"/>
      <c r="ADF66" s="11"/>
      <c r="ADG66" s="11"/>
      <c r="ADH66" s="11"/>
      <c r="ADI66" s="11"/>
      <c r="ADJ66" s="11"/>
      <c r="ADK66" s="11"/>
      <c r="ADL66" s="11"/>
      <c r="ADM66" s="11"/>
      <c r="ADN66" s="11"/>
      <c r="ADO66" s="11"/>
      <c r="ADP66" s="11"/>
      <c r="ADQ66" s="11"/>
      <c r="ADR66" s="11"/>
      <c r="ADS66" s="11"/>
      <c r="ADT66" s="11"/>
      <c r="ADU66" s="11"/>
      <c r="ADV66" s="11"/>
      <c r="ADW66" s="11"/>
      <c r="ADX66" s="11"/>
      <c r="ADY66" s="11"/>
      <c r="ADZ66" s="11"/>
      <c r="AEA66" s="11"/>
      <c r="AEB66" s="11"/>
      <c r="AEC66" s="11"/>
      <c r="AED66" s="11"/>
      <c r="AEE66" s="11"/>
      <c r="AEF66" s="11"/>
      <c r="AEG66" s="11"/>
      <c r="AEH66" s="11"/>
      <c r="AEI66" s="11"/>
      <c r="AEJ66" s="11"/>
      <c r="AEK66" s="11"/>
      <c r="AEL66" s="11"/>
      <c r="AEM66" s="11"/>
      <c r="AEN66" s="11"/>
      <c r="AEO66" s="11"/>
      <c r="AEP66" s="11"/>
      <c r="AEQ66" s="11"/>
      <c r="AER66" s="11"/>
      <c r="AES66" s="11"/>
      <c r="AET66" s="11"/>
      <c r="AEU66" s="11"/>
      <c r="AEV66" s="11"/>
      <c r="AEW66" s="11"/>
      <c r="AEX66" s="11"/>
      <c r="AEY66" s="11"/>
      <c r="AEZ66" s="11"/>
      <c r="AFA66" s="11"/>
      <c r="AFB66" s="11"/>
      <c r="AFC66" s="11"/>
      <c r="AFD66" s="11"/>
      <c r="AFE66" s="11"/>
      <c r="AFF66" s="11"/>
      <c r="AFG66" s="11"/>
      <c r="AFH66" s="11"/>
      <c r="AFI66" s="11"/>
      <c r="AFJ66" s="11"/>
      <c r="AFK66" s="11"/>
      <c r="AFL66" s="11"/>
      <c r="AFM66" s="11"/>
      <c r="AFN66" s="11"/>
      <c r="AFO66" s="11"/>
      <c r="AFP66" s="11"/>
      <c r="AFQ66" s="11"/>
      <c r="AFR66" s="11"/>
      <c r="AFS66" s="11"/>
      <c r="AFT66" s="11"/>
      <c r="AFU66" s="11"/>
      <c r="AFV66" s="11"/>
      <c r="AFW66" s="11"/>
      <c r="AFX66" s="11"/>
      <c r="AFY66" s="11"/>
      <c r="AFZ66" s="11"/>
      <c r="AGA66" s="11"/>
      <c r="AGB66" s="11"/>
      <c r="AGC66" s="11"/>
      <c r="AGD66" s="11"/>
      <c r="AGE66" s="11"/>
      <c r="AGF66" s="11"/>
      <c r="AGG66" s="11"/>
      <c r="AGH66" s="11"/>
      <c r="AGI66" s="11"/>
      <c r="AGJ66" s="11"/>
      <c r="AGK66" s="11"/>
      <c r="AGL66" s="11"/>
      <c r="AGM66" s="11"/>
      <c r="AGN66" s="11"/>
      <c r="AGO66" s="11"/>
      <c r="AGP66" s="11"/>
      <c r="AGQ66" s="11"/>
      <c r="AGR66" s="11"/>
      <c r="AGS66" s="11"/>
      <c r="AGT66" s="11"/>
      <c r="AGU66" s="11"/>
      <c r="AGV66" s="11"/>
      <c r="AGW66" s="11"/>
      <c r="AGX66" s="11"/>
      <c r="AGY66" s="11"/>
      <c r="AGZ66" s="11"/>
      <c r="AHA66" s="11"/>
      <c r="AHB66" s="11"/>
      <c r="AHC66" s="11"/>
      <c r="AHD66" s="11"/>
      <c r="AHE66" s="11"/>
      <c r="AHF66" s="11"/>
      <c r="AHG66" s="11"/>
      <c r="AHH66" s="11"/>
      <c r="AHI66" s="11"/>
      <c r="AHJ66" s="11"/>
      <c r="AHK66" s="11"/>
      <c r="AHL66" s="11"/>
      <c r="AHM66" s="11"/>
      <c r="AHN66" s="11"/>
      <c r="AHO66" s="11"/>
      <c r="AHP66" s="11"/>
      <c r="AHQ66" s="11"/>
      <c r="AHR66" s="11"/>
      <c r="AHS66" s="11"/>
      <c r="AHT66" s="11"/>
      <c r="AHU66" s="11"/>
      <c r="AHV66" s="11"/>
      <c r="AHW66" s="11"/>
      <c r="AHX66" s="11"/>
      <c r="AHY66" s="11"/>
      <c r="AHZ66" s="11"/>
      <c r="AIA66" s="11"/>
      <c r="AIB66" s="11"/>
      <c r="AIC66" s="11"/>
      <c r="AID66" s="11"/>
      <c r="AIE66" s="11"/>
      <c r="AIF66" s="11"/>
      <c r="AIG66" s="11"/>
      <c r="AIH66" s="11"/>
      <c r="AII66" s="11"/>
      <c r="AIJ66" s="11"/>
      <c r="AIK66" s="11"/>
      <c r="AIL66" s="11"/>
      <c r="AIM66" s="11"/>
      <c r="AIN66" s="11"/>
      <c r="AIO66" s="11"/>
      <c r="AIP66" s="11"/>
      <c r="AIQ66" s="11"/>
      <c r="AIR66" s="11"/>
      <c r="AIS66" s="11"/>
      <c r="AIT66" s="11"/>
      <c r="AIU66" s="11"/>
      <c r="AIV66" s="11"/>
      <c r="AIW66" s="11"/>
      <c r="AIX66" s="11"/>
      <c r="AIY66" s="11"/>
      <c r="AIZ66" s="11"/>
      <c r="AJA66" s="11"/>
      <c r="AJB66" s="11"/>
      <c r="AJC66" s="11"/>
      <c r="AJD66" s="11"/>
      <c r="AJE66" s="11"/>
      <c r="AJF66" s="11"/>
      <c r="AJG66" s="11"/>
      <c r="AJH66" s="11"/>
      <c r="AJI66" s="11"/>
      <c r="AJJ66" s="11"/>
      <c r="AJK66" s="11"/>
      <c r="AJL66" s="11"/>
      <c r="AJM66" s="11"/>
      <c r="AJN66" s="11"/>
      <c r="AJO66" s="11"/>
      <c r="AJP66" s="11"/>
      <c r="AJQ66" s="11"/>
      <c r="AJR66" s="11"/>
      <c r="AJS66" s="11"/>
      <c r="AJT66" s="11"/>
      <c r="AJU66" s="11"/>
      <c r="AJV66" s="11"/>
      <c r="AJW66" s="11"/>
      <c r="AJX66" s="11"/>
      <c r="AJY66" s="11"/>
      <c r="AJZ66" s="11"/>
      <c r="AKA66" s="11"/>
      <c r="AKB66" s="11"/>
      <c r="AKC66" s="11"/>
      <c r="AKD66" s="11"/>
      <c r="AKE66" s="11"/>
      <c r="AKF66" s="11"/>
      <c r="AKG66" s="11"/>
      <c r="AKH66" s="11"/>
      <c r="AKI66" s="11"/>
      <c r="AKJ66" s="11"/>
      <c r="AKK66" s="11"/>
      <c r="AKL66" s="11"/>
      <c r="AKM66" s="11"/>
      <c r="AKN66" s="11"/>
      <c r="AKO66" s="11"/>
      <c r="AKP66" s="11"/>
      <c r="AKQ66" s="11"/>
      <c r="AKR66" s="11"/>
      <c r="AKS66" s="11"/>
      <c r="AKT66" s="11"/>
      <c r="AKU66" s="11"/>
      <c r="AKV66" s="11"/>
      <c r="AKW66" s="11"/>
      <c r="AKX66" s="11"/>
      <c r="AKY66" s="11"/>
      <c r="AKZ66" s="11"/>
      <c r="ALA66" s="11"/>
      <c r="ALB66" s="11"/>
      <c r="ALC66" s="11"/>
      <c r="ALD66" s="11"/>
      <c r="ALE66" s="11"/>
      <c r="ALF66" s="11"/>
      <c r="ALG66" s="11"/>
      <c r="ALH66" s="11"/>
      <c r="ALI66" s="11"/>
      <c r="ALJ66" s="11"/>
      <c r="ALK66" s="11"/>
      <c r="ALL66" s="11"/>
      <c r="ALM66" s="11"/>
      <c r="ALN66" s="11"/>
      <c r="ALO66" s="11"/>
      <c r="ALP66" s="11"/>
      <c r="ALQ66" s="11"/>
      <c r="ALR66" s="11"/>
      <c r="ALS66" s="11"/>
      <c r="ALT66" s="11"/>
      <c r="ALU66" s="11"/>
      <c r="ALV66" s="11"/>
      <c r="ALW66" s="11"/>
      <c r="ALX66" s="11"/>
      <c r="ALY66" s="11"/>
      <c r="ALZ66" s="11"/>
      <c r="AMA66" s="11"/>
      <c r="AMB66" s="11"/>
      <c r="AMC66" s="11"/>
    </row>
    <row r="67" spans="1:1017" x14ac:dyDescent="0.25">
      <c r="A67" s="19" t="s">
        <v>58</v>
      </c>
      <c r="B67" s="37" t="s">
        <v>29</v>
      </c>
      <c r="C67" s="35">
        <v>0.58699999999999997</v>
      </c>
      <c r="D67" s="35">
        <v>0.747</v>
      </c>
      <c r="E67" s="34" t="s">
        <v>183</v>
      </c>
      <c r="F67" s="35">
        <f>0.656-0.265</f>
        <v>0.39100000000000001</v>
      </c>
      <c r="G67" s="27" t="s">
        <v>10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  <c r="NU67" s="11"/>
      <c r="NV67" s="11"/>
      <c r="NW67" s="11"/>
      <c r="NX67" s="11"/>
      <c r="NY67" s="11"/>
      <c r="NZ67" s="11"/>
      <c r="OA67" s="11"/>
      <c r="OB67" s="11"/>
      <c r="OC67" s="11"/>
      <c r="OD67" s="11"/>
      <c r="OE67" s="11"/>
      <c r="OF67" s="11"/>
      <c r="OG67" s="11"/>
      <c r="OH67" s="11"/>
      <c r="OI67" s="11"/>
      <c r="OJ67" s="11"/>
      <c r="OK67" s="11"/>
      <c r="OL67" s="11"/>
      <c r="OM67" s="11"/>
      <c r="ON67" s="11"/>
      <c r="OO67" s="11"/>
      <c r="OP67" s="11"/>
      <c r="OQ67" s="11"/>
      <c r="OR67" s="11"/>
      <c r="OS67" s="11"/>
      <c r="OT67" s="11"/>
      <c r="OU67" s="11"/>
      <c r="OV67" s="11"/>
      <c r="OW67" s="11"/>
      <c r="OX67" s="11"/>
      <c r="OY67" s="11"/>
      <c r="OZ67" s="11"/>
      <c r="PA67" s="11"/>
      <c r="PB67" s="11"/>
      <c r="PC67" s="11"/>
      <c r="PD67" s="11"/>
      <c r="PE67" s="11"/>
      <c r="PF67" s="11"/>
      <c r="PG67" s="11"/>
      <c r="PH67" s="11"/>
      <c r="PI67" s="11"/>
      <c r="PJ67" s="11"/>
      <c r="PK67" s="11"/>
      <c r="PL67" s="11"/>
      <c r="PM67" s="11"/>
      <c r="PN67" s="11"/>
      <c r="PO67" s="11"/>
      <c r="PP67" s="11"/>
      <c r="PQ67" s="11"/>
      <c r="PR67" s="11"/>
      <c r="PS67" s="11"/>
      <c r="PT67" s="11"/>
      <c r="PU67" s="11"/>
      <c r="PV67" s="11"/>
      <c r="PW67" s="11"/>
      <c r="PX67" s="11"/>
      <c r="PY67" s="11"/>
      <c r="PZ67" s="11"/>
      <c r="QA67" s="11"/>
      <c r="QB67" s="11"/>
      <c r="QC67" s="11"/>
      <c r="QD67" s="11"/>
      <c r="QE67" s="11"/>
      <c r="QF67" s="11"/>
      <c r="QG67" s="11"/>
      <c r="QH67" s="11"/>
      <c r="QI67" s="11"/>
      <c r="QJ67" s="11"/>
      <c r="QK67" s="11"/>
      <c r="QL67" s="11"/>
      <c r="QM67" s="11"/>
      <c r="QN67" s="11"/>
      <c r="QO67" s="11"/>
      <c r="QP67" s="11"/>
      <c r="QQ67" s="11"/>
      <c r="QR67" s="11"/>
      <c r="QS67" s="11"/>
      <c r="QT67" s="11"/>
      <c r="QU67" s="11"/>
      <c r="QV67" s="11"/>
      <c r="QW67" s="11"/>
      <c r="QX67" s="11"/>
      <c r="QY67" s="11"/>
      <c r="QZ67" s="11"/>
      <c r="RA67" s="11"/>
      <c r="RB67" s="11"/>
      <c r="RC67" s="11"/>
      <c r="RD67" s="11"/>
      <c r="RE67" s="11"/>
      <c r="RF67" s="11"/>
      <c r="RG67" s="11"/>
      <c r="RH67" s="11"/>
      <c r="RI67" s="11"/>
      <c r="RJ67" s="11"/>
      <c r="RK67" s="11"/>
      <c r="RL67" s="11"/>
      <c r="RM67" s="11"/>
      <c r="RN67" s="11"/>
      <c r="RO67" s="11"/>
      <c r="RP67" s="11"/>
      <c r="RQ67" s="11"/>
      <c r="RR67" s="11"/>
      <c r="RS67" s="11"/>
      <c r="RT67" s="11"/>
      <c r="RU67" s="11"/>
      <c r="RV67" s="11"/>
      <c r="RW67" s="11"/>
      <c r="RX67" s="11"/>
      <c r="RY67" s="11"/>
      <c r="RZ67" s="11"/>
      <c r="SA67" s="11"/>
      <c r="SB67" s="11"/>
      <c r="SC67" s="11"/>
      <c r="SD67" s="11"/>
      <c r="SE67" s="11"/>
      <c r="SF67" s="11"/>
      <c r="SG67" s="11"/>
      <c r="SH67" s="11"/>
      <c r="SI67" s="11"/>
      <c r="SJ67" s="11"/>
      <c r="SK67" s="11"/>
      <c r="SL67" s="11"/>
      <c r="SM67" s="11"/>
      <c r="SN67" s="11"/>
      <c r="SO67" s="11"/>
      <c r="SP67" s="11"/>
      <c r="SQ67" s="11"/>
      <c r="SR67" s="11"/>
      <c r="SS67" s="11"/>
      <c r="ST67" s="11"/>
      <c r="SU67" s="11"/>
      <c r="SV67" s="11"/>
      <c r="SW67" s="11"/>
      <c r="SX67" s="11"/>
      <c r="SY67" s="11"/>
      <c r="SZ67" s="11"/>
      <c r="TA67" s="11"/>
      <c r="TB67" s="11"/>
      <c r="TC67" s="11"/>
      <c r="TD67" s="11"/>
      <c r="TE67" s="11"/>
      <c r="TF67" s="11"/>
      <c r="TG67" s="11"/>
      <c r="TH67" s="11"/>
      <c r="TI67" s="11"/>
      <c r="TJ67" s="11"/>
      <c r="TK67" s="11"/>
      <c r="TL67" s="11"/>
      <c r="TM67" s="11"/>
      <c r="TN67" s="11"/>
      <c r="TO67" s="11"/>
      <c r="TP67" s="11"/>
      <c r="TQ67" s="11"/>
      <c r="TR67" s="11"/>
      <c r="TS67" s="11"/>
      <c r="TT67" s="11"/>
      <c r="TU67" s="11"/>
      <c r="TV67" s="11"/>
      <c r="TW67" s="11"/>
      <c r="TX67" s="11"/>
      <c r="TY67" s="11"/>
      <c r="TZ67" s="11"/>
      <c r="UA67" s="11"/>
      <c r="UB67" s="11"/>
      <c r="UC67" s="11"/>
      <c r="UD67" s="11"/>
      <c r="UE67" s="11"/>
      <c r="UF67" s="11"/>
      <c r="UG67" s="11"/>
      <c r="UH67" s="11"/>
      <c r="UI67" s="11"/>
      <c r="UJ67" s="11"/>
      <c r="UK67" s="11"/>
      <c r="UL67" s="11"/>
      <c r="UM67" s="11"/>
      <c r="UN67" s="11"/>
      <c r="UO67" s="11"/>
      <c r="UP67" s="11"/>
      <c r="UQ67" s="11"/>
      <c r="UR67" s="11"/>
      <c r="US67" s="11"/>
      <c r="UT67" s="11"/>
      <c r="UU67" s="11"/>
      <c r="UV67" s="11"/>
      <c r="UW67" s="11"/>
      <c r="UX67" s="11"/>
      <c r="UY67" s="11"/>
      <c r="UZ67" s="11"/>
      <c r="VA67" s="11"/>
      <c r="VB67" s="11"/>
      <c r="VC67" s="11"/>
      <c r="VD67" s="11"/>
      <c r="VE67" s="11"/>
      <c r="VF67" s="11"/>
      <c r="VG67" s="11"/>
      <c r="VH67" s="11"/>
      <c r="VI67" s="11"/>
      <c r="VJ67" s="11"/>
      <c r="VK67" s="11"/>
      <c r="VL67" s="11"/>
      <c r="VM67" s="11"/>
      <c r="VN67" s="11"/>
      <c r="VO67" s="11"/>
      <c r="VP67" s="11"/>
      <c r="VQ67" s="11"/>
      <c r="VR67" s="11"/>
      <c r="VS67" s="11"/>
      <c r="VT67" s="11"/>
      <c r="VU67" s="11"/>
      <c r="VV67" s="11"/>
      <c r="VW67" s="11"/>
      <c r="VX67" s="11"/>
      <c r="VY67" s="11"/>
      <c r="VZ67" s="11"/>
      <c r="WA67" s="11"/>
      <c r="WB67" s="11"/>
      <c r="WC67" s="11"/>
      <c r="WD67" s="11"/>
      <c r="WE67" s="11"/>
      <c r="WF67" s="11"/>
      <c r="WG67" s="11"/>
      <c r="WH67" s="11"/>
      <c r="WI67" s="11"/>
      <c r="WJ67" s="11"/>
      <c r="WK67" s="11"/>
      <c r="WL67" s="11"/>
      <c r="WM67" s="11"/>
      <c r="WN67" s="11"/>
      <c r="WO67" s="11"/>
      <c r="WP67" s="11"/>
      <c r="WQ67" s="11"/>
      <c r="WR67" s="11"/>
      <c r="WS67" s="11"/>
      <c r="WT67" s="11"/>
      <c r="WU67" s="11"/>
      <c r="WV67" s="11"/>
      <c r="WW67" s="11"/>
      <c r="WX67" s="11"/>
      <c r="WY67" s="11"/>
      <c r="WZ67" s="11"/>
      <c r="XA67" s="11"/>
      <c r="XB67" s="11"/>
      <c r="XC67" s="11"/>
      <c r="XD67" s="11"/>
      <c r="XE67" s="11"/>
      <c r="XF67" s="11"/>
      <c r="XG67" s="11"/>
      <c r="XH67" s="11"/>
      <c r="XI67" s="11"/>
      <c r="XJ67" s="11"/>
      <c r="XK67" s="11"/>
      <c r="XL67" s="11"/>
      <c r="XM67" s="11"/>
      <c r="XN67" s="11"/>
      <c r="XO67" s="11"/>
      <c r="XP67" s="11"/>
      <c r="XQ67" s="11"/>
      <c r="XR67" s="11"/>
      <c r="XS67" s="11"/>
      <c r="XT67" s="11"/>
      <c r="XU67" s="11"/>
      <c r="XV67" s="11"/>
      <c r="XW67" s="11"/>
      <c r="XX67" s="11"/>
      <c r="XY67" s="11"/>
      <c r="XZ67" s="11"/>
      <c r="YA67" s="11"/>
      <c r="YB67" s="11"/>
      <c r="YC67" s="11"/>
      <c r="YD67" s="11"/>
      <c r="YE67" s="11"/>
      <c r="YF67" s="11"/>
      <c r="YG67" s="11"/>
      <c r="YH67" s="11"/>
      <c r="YI67" s="11"/>
      <c r="YJ67" s="11"/>
      <c r="YK67" s="11"/>
      <c r="YL67" s="11"/>
      <c r="YM67" s="11"/>
      <c r="YN67" s="11"/>
      <c r="YO67" s="11"/>
      <c r="YP67" s="11"/>
      <c r="YQ67" s="11"/>
      <c r="YR67" s="11"/>
      <c r="YS67" s="11"/>
      <c r="YT67" s="11"/>
      <c r="YU67" s="11"/>
      <c r="YV67" s="11"/>
      <c r="YW67" s="11"/>
      <c r="YX67" s="11"/>
      <c r="YY67" s="11"/>
      <c r="YZ67" s="11"/>
      <c r="ZA67" s="11"/>
      <c r="ZB67" s="11"/>
      <c r="ZC67" s="11"/>
      <c r="ZD67" s="11"/>
      <c r="ZE67" s="11"/>
      <c r="ZF67" s="11"/>
      <c r="ZG67" s="11"/>
      <c r="ZH67" s="11"/>
      <c r="ZI67" s="11"/>
      <c r="ZJ67" s="11"/>
      <c r="ZK67" s="11"/>
      <c r="ZL67" s="11"/>
      <c r="ZM67" s="11"/>
      <c r="ZN67" s="11"/>
      <c r="ZO67" s="11"/>
      <c r="ZP67" s="11"/>
      <c r="ZQ67" s="11"/>
      <c r="ZR67" s="11"/>
      <c r="ZS67" s="11"/>
      <c r="ZT67" s="11"/>
      <c r="ZU67" s="11"/>
      <c r="ZV67" s="11"/>
      <c r="ZW67" s="11"/>
      <c r="ZX67" s="11"/>
      <c r="ZY67" s="11"/>
      <c r="ZZ67" s="11"/>
      <c r="AAA67" s="11"/>
      <c r="AAB67" s="11"/>
      <c r="AAC67" s="11"/>
      <c r="AAD67" s="11"/>
      <c r="AAE67" s="11"/>
      <c r="AAF67" s="11"/>
      <c r="AAG67" s="11"/>
      <c r="AAH67" s="11"/>
      <c r="AAI67" s="11"/>
      <c r="AAJ67" s="11"/>
      <c r="AAK67" s="11"/>
      <c r="AAL67" s="11"/>
      <c r="AAM67" s="11"/>
      <c r="AAN67" s="11"/>
      <c r="AAO67" s="11"/>
      <c r="AAP67" s="11"/>
      <c r="AAQ67" s="11"/>
      <c r="AAR67" s="11"/>
      <c r="AAS67" s="11"/>
      <c r="AAT67" s="11"/>
      <c r="AAU67" s="11"/>
      <c r="AAV67" s="11"/>
      <c r="AAW67" s="11"/>
      <c r="AAX67" s="11"/>
      <c r="AAY67" s="11"/>
      <c r="AAZ67" s="11"/>
      <c r="ABA67" s="11"/>
      <c r="ABB67" s="11"/>
      <c r="ABC67" s="11"/>
      <c r="ABD67" s="11"/>
      <c r="ABE67" s="11"/>
      <c r="ABF67" s="11"/>
      <c r="ABG67" s="11"/>
      <c r="ABH67" s="11"/>
      <c r="ABI67" s="11"/>
      <c r="ABJ67" s="11"/>
      <c r="ABK67" s="11"/>
      <c r="ABL67" s="11"/>
      <c r="ABM67" s="11"/>
      <c r="ABN67" s="11"/>
      <c r="ABO67" s="11"/>
      <c r="ABP67" s="11"/>
      <c r="ABQ67" s="11"/>
      <c r="ABR67" s="11"/>
      <c r="ABS67" s="11"/>
      <c r="ABT67" s="11"/>
      <c r="ABU67" s="11"/>
      <c r="ABV67" s="11"/>
      <c r="ABW67" s="11"/>
      <c r="ABX67" s="11"/>
      <c r="ABY67" s="11"/>
      <c r="ABZ67" s="11"/>
      <c r="ACA67" s="11"/>
      <c r="ACB67" s="11"/>
      <c r="ACC67" s="11"/>
      <c r="ACD67" s="11"/>
      <c r="ACE67" s="11"/>
      <c r="ACF67" s="11"/>
      <c r="ACG67" s="11"/>
      <c r="ACH67" s="11"/>
      <c r="ACI67" s="11"/>
      <c r="ACJ67" s="11"/>
      <c r="ACK67" s="11"/>
      <c r="ACL67" s="11"/>
      <c r="ACM67" s="11"/>
      <c r="ACN67" s="11"/>
      <c r="ACO67" s="11"/>
      <c r="ACP67" s="11"/>
      <c r="ACQ67" s="11"/>
      <c r="ACR67" s="11"/>
      <c r="ACS67" s="11"/>
      <c r="ACT67" s="11"/>
      <c r="ACU67" s="11"/>
      <c r="ACV67" s="11"/>
      <c r="ACW67" s="11"/>
      <c r="ACX67" s="11"/>
      <c r="ACY67" s="11"/>
      <c r="ACZ67" s="11"/>
      <c r="ADA67" s="11"/>
      <c r="ADB67" s="11"/>
      <c r="ADC67" s="11"/>
      <c r="ADD67" s="11"/>
      <c r="ADE67" s="11"/>
      <c r="ADF67" s="11"/>
      <c r="ADG67" s="11"/>
      <c r="ADH67" s="11"/>
      <c r="ADI67" s="11"/>
      <c r="ADJ67" s="11"/>
      <c r="ADK67" s="11"/>
      <c r="ADL67" s="11"/>
      <c r="ADM67" s="11"/>
      <c r="ADN67" s="11"/>
      <c r="ADO67" s="11"/>
      <c r="ADP67" s="11"/>
      <c r="ADQ67" s="11"/>
      <c r="ADR67" s="11"/>
      <c r="ADS67" s="11"/>
      <c r="ADT67" s="11"/>
      <c r="ADU67" s="11"/>
      <c r="ADV67" s="11"/>
      <c r="ADW67" s="11"/>
      <c r="ADX67" s="11"/>
      <c r="ADY67" s="11"/>
      <c r="ADZ67" s="11"/>
      <c r="AEA67" s="11"/>
      <c r="AEB67" s="11"/>
      <c r="AEC67" s="11"/>
      <c r="AED67" s="11"/>
      <c r="AEE67" s="11"/>
      <c r="AEF67" s="11"/>
      <c r="AEG67" s="11"/>
      <c r="AEH67" s="11"/>
      <c r="AEI67" s="11"/>
      <c r="AEJ67" s="11"/>
      <c r="AEK67" s="11"/>
      <c r="AEL67" s="11"/>
      <c r="AEM67" s="11"/>
      <c r="AEN67" s="11"/>
      <c r="AEO67" s="11"/>
      <c r="AEP67" s="11"/>
      <c r="AEQ67" s="11"/>
      <c r="AER67" s="11"/>
      <c r="AES67" s="11"/>
      <c r="AET67" s="11"/>
      <c r="AEU67" s="11"/>
      <c r="AEV67" s="11"/>
      <c r="AEW67" s="11"/>
      <c r="AEX67" s="11"/>
      <c r="AEY67" s="11"/>
      <c r="AEZ67" s="11"/>
      <c r="AFA67" s="11"/>
      <c r="AFB67" s="11"/>
      <c r="AFC67" s="11"/>
      <c r="AFD67" s="11"/>
      <c r="AFE67" s="11"/>
      <c r="AFF67" s="11"/>
      <c r="AFG67" s="11"/>
      <c r="AFH67" s="11"/>
      <c r="AFI67" s="11"/>
      <c r="AFJ67" s="11"/>
      <c r="AFK67" s="11"/>
      <c r="AFL67" s="11"/>
      <c r="AFM67" s="11"/>
      <c r="AFN67" s="11"/>
      <c r="AFO67" s="11"/>
      <c r="AFP67" s="11"/>
      <c r="AFQ67" s="11"/>
      <c r="AFR67" s="11"/>
      <c r="AFS67" s="11"/>
      <c r="AFT67" s="11"/>
      <c r="AFU67" s="11"/>
      <c r="AFV67" s="11"/>
      <c r="AFW67" s="11"/>
      <c r="AFX67" s="11"/>
      <c r="AFY67" s="11"/>
      <c r="AFZ67" s="11"/>
      <c r="AGA67" s="11"/>
      <c r="AGB67" s="11"/>
      <c r="AGC67" s="11"/>
      <c r="AGD67" s="11"/>
      <c r="AGE67" s="11"/>
      <c r="AGF67" s="11"/>
      <c r="AGG67" s="11"/>
      <c r="AGH67" s="11"/>
      <c r="AGI67" s="11"/>
      <c r="AGJ67" s="11"/>
      <c r="AGK67" s="11"/>
      <c r="AGL67" s="11"/>
      <c r="AGM67" s="11"/>
      <c r="AGN67" s="11"/>
      <c r="AGO67" s="11"/>
      <c r="AGP67" s="11"/>
      <c r="AGQ67" s="11"/>
      <c r="AGR67" s="11"/>
      <c r="AGS67" s="11"/>
      <c r="AGT67" s="11"/>
      <c r="AGU67" s="11"/>
      <c r="AGV67" s="11"/>
      <c r="AGW67" s="11"/>
      <c r="AGX67" s="11"/>
      <c r="AGY67" s="11"/>
      <c r="AGZ67" s="11"/>
      <c r="AHA67" s="11"/>
      <c r="AHB67" s="11"/>
      <c r="AHC67" s="11"/>
      <c r="AHD67" s="11"/>
      <c r="AHE67" s="11"/>
      <c r="AHF67" s="11"/>
      <c r="AHG67" s="11"/>
      <c r="AHH67" s="11"/>
      <c r="AHI67" s="11"/>
      <c r="AHJ67" s="11"/>
      <c r="AHK67" s="11"/>
      <c r="AHL67" s="11"/>
      <c r="AHM67" s="11"/>
      <c r="AHN67" s="11"/>
      <c r="AHO67" s="11"/>
      <c r="AHP67" s="11"/>
      <c r="AHQ67" s="11"/>
      <c r="AHR67" s="11"/>
      <c r="AHS67" s="11"/>
      <c r="AHT67" s="11"/>
      <c r="AHU67" s="11"/>
      <c r="AHV67" s="11"/>
      <c r="AHW67" s="11"/>
      <c r="AHX67" s="11"/>
      <c r="AHY67" s="11"/>
      <c r="AHZ67" s="11"/>
      <c r="AIA67" s="11"/>
      <c r="AIB67" s="11"/>
      <c r="AIC67" s="11"/>
      <c r="AID67" s="11"/>
      <c r="AIE67" s="11"/>
      <c r="AIF67" s="11"/>
      <c r="AIG67" s="11"/>
      <c r="AIH67" s="11"/>
      <c r="AII67" s="11"/>
      <c r="AIJ67" s="11"/>
      <c r="AIK67" s="11"/>
      <c r="AIL67" s="11"/>
      <c r="AIM67" s="11"/>
      <c r="AIN67" s="11"/>
      <c r="AIO67" s="11"/>
      <c r="AIP67" s="11"/>
      <c r="AIQ67" s="11"/>
      <c r="AIR67" s="11"/>
      <c r="AIS67" s="11"/>
      <c r="AIT67" s="11"/>
      <c r="AIU67" s="11"/>
      <c r="AIV67" s="11"/>
      <c r="AIW67" s="11"/>
      <c r="AIX67" s="11"/>
      <c r="AIY67" s="11"/>
      <c r="AIZ67" s="11"/>
      <c r="AJA67" s="11"/>
      <c r="AJB67" s="11"/>
      <c r="AJC67" s="11"/>
      <c r="AJD67" s="11"/>
      <c r="AJE67" s="11"/>
      <c r="AJF67" s="11"/>
      <c r="AJG67" s="11"/>
      <c r="AJH67" s="11"/>
      <c r="AJI67" s="11"/>
      <c r="AJJ67" s="11"/>
      <c r="AJK67" s="11"/>
      <c r="AJL67" s="11"/>
      <c r="AJM67" s="11"/>
      <c r="AJN67" s="11"/>
      <c r="AJO67" s="11"/>
      <c r="AJP67" s="11"/>
      <c r="AJQ67" s="11"/>
      <c r="AJR67" s="11"/>
      <c r="AJS67" s="11"/>
      <c r="AJT67" s="11"/>
      <c r="AJU67" s="11"/>
      <c r="AJV67" s="11"/>
      <c r="AJW67" s="11"/>
      <c r="AJX67" s="11"/>
      <c r="AJY67" s="11"/>
      <c r="AJZ67" s="11"/>
      <c r="AKA67" s="11"/>
      <c r="AKB67" s="11"/>
      <c r="AKC67" s="11"/>
      <c r="AKD67" s="11"/>
      <c r="AKE67" s="11"/>
      <c r="AKF67" s="11"/>
      <c r="AKG67" s="11"/>
      <c r="AKH67" s="11"/>
      <c r="AKI67" s="11"/>
      <c r="AKJ67" s="11"/>
      <c r="AKK67" s="11"/>
      <c r="AKL67" s="11"/>
      <c r="AKM67" s="11"/>
      <c r="AKN67" s="11"/>
      <c r="AKO67" s="11"/>
      <c r="AKP67" s="11"/>
      <c r="AKQ67" s="11"/>
      <c r="AKR67" s="11"/>
      <c r="AKS67" s="11"/>
      <c r="AKT67" s="11"/>
      <c r="AKU67" s="11"/>
      <c r="AKV67" s="11"/>
      <c r="AKW67" s="11"/>
      <c r="AKX67" s="11"/>
      <c r="AKY67" s="11"/>
      <c r="AKZ67" s="11"/>
      <c r="ALA67" s="11"/>
      <c r="ALB67" s="11"/>
      <c r="ALC67" s="11"/>
      <c r="ALD67" s="11"/>
      <c r="ALE67" s="11"/>
      <c r="ALF67" s="11"/>
      <c r="ALG67" s="11"/>
      <c r="ALH67" s="11"/>
      <c r="ALI67" s="11"/>
      <c r="ALJ67" s="11"/>
      <c r="ALK67" s="11"/>
      <c r="ALL67" s="11"/>
      <c r="ALM67" s="11"/>
      <c r="ALN67" s="11"/>
      <c r="ALO67" s="11"/>
      <c r="ALP67" s="11"/>
      <c r="ALQ67" s="11"/>
      <c r="ALR67" s="11"/>
      <c r="ALS67" s="11"/>
      <c r="ALT67" s="11"/>
      <c r="ALU67" s="11"/>
      <c r="ALV67" s="11"/>
      <c r="ALW67" s="11"/>
      <c r="ALX67" s="11"/>
      <c r="ALY67" s="11"/>
      <c r="ALZ67" s="11"/>
      <c r="AMA67" s="11"/>
      <c r="AMB67" s="11"/>
      <c r="AMC67" s="11"/>
    </row>
    <row r="68" spans="1:1017" x14ac:dyDescent="0.25">
      <c r="A68" s="19" t="s">
        <v>58</v>
      </c>
      <c r="B68" s="24" t="s">
        <v>19</v>
      </c>
      <c r="C68" s="20">
        <v>0.26100000000000001</v>
      </c>
      <c r="D68" s="20">
        <v>0.42599999999999999</v>
      </c>
      <c r="E68" s="21" t="s">
        <v>130</v>
      </c>
      <c r="F68" s="20">
        <f>0.66-0.485</f>
        <v>0.17500000000000004</v>
      </c>
      <c r="G68" s="27" t="s">
        <v>10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W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  <c r="MI68" s="11"/>
      <c r="MJ68" s="11"/>
      <c r="MK68" s="11"/>
      <c r="ML68" s="11"/>
      <c r="MM68" s="11"/>
      <c r="MN68" s="11"/>
      <c r="MO68" s="11"/>
      <c r="MP68" s="11"/>
      <c r="MQ68" s="11"/>
      <c r="MR68" s="11"/>
      <c r="MS68" s="11"/>
      <c r="MT68" s="11"/>
      <c r="MU68" s="11"/>
      <c r="MV68" s="11"/>
      <c r="MW68" s="11"/>
      <c r="MX68" s="11"/>
      <c r="MY68" s="11"/>
      <c r="MZ68" s="11"/>
      <c r="NA68" s="11"/>
      <c r="NB68" s="11"/>
      <c r="NC68" s="11"/>
      <c r="ND68" s="11"/>
      <c r="NE68" s="11"/>
      <c r="NF68" s="11"/>
      <c r="NG68" s="11"/>
      <c r="NH68" s="11"/>
      <c r="NI68" s="11"/>
      <c r="NJ68" s="11"/>
      <c r="NK68" s="11"/>
      <c r="NL68" s="11"/>
      <c r="NM68" s="11"/>
      <c r="NN68" s="11"/>
      <c r="NO68" s="11"/>
      <c r="NP68" s="11"/>
      <c r="NQ68" s="11"/>
      <c r="NR68" s="11"/>
      <c r="NS68" s="11"/>
      <c r="NT68" s="11"/>
      <c r="NU68" s="11"/>
      <c r="NV68" s="11"/>
      <c r="NW68" s="11"/>
      <c r="NX68" s="11"/>
      <c r="NY68" s="11"/>
      <c r="NZ68" s="11"/>
      <c r="OA68" s="11"/>
      <c r="OB68" s="11"/>
      <c r="OC68" s="11"/>
      <c r="OD68" s="11"/>
      <c r="OE68" s="11"/>
      <c r="OF68" s="11"/>
      <c r="OG68" s="11"/>
      <c r="OH68" s="11"/>
      <c r="OI68" s="11"/>
      <c r="OJ68" s="11"/>
      <c r="OK68" s="11"/>
      <c r="OL68" s="11"/>
      <c r="OM68" s="11"/>
      <c r="ON68" s="11"/>
      <c r="OO68" s="11"/>
      <c r="OP68" s="11"/>
      <c r="OQ68" s="11"/>
      <c r="OR68" s="11"/>
      <c r="OS68" s="11"/>
      <c r="OT68" s="11"/>
      <c r="OU68" s="11"/>
      <c r="OV68" s="11"/>
      <c r="OW68" s="11"/>
      <c r="OX68" s="11"/>
      <c r="OY68" s="11"/>
      <c r="OZ68" s="11"/>
      <c r="PA68" s="11"/>
      <c r="PB68" s="11"/>
      <c r="PC68" s="11"/>
      <c r="PD68" s="11"/>
      <c r="PE68" s="11"/>
      <c r="PF68" s="11"/>
      <c r="PG68" s="11"/>
      <c r="PH68" s="11"/>
      <c r="PI68" s="11"/>
      <c r="PJ68" s="11"/>
      <c r="PK68" s="11"/>
      <c r="PL68" s="11"/>
      <c r="PM68" s="11"/>
      <c r="PN68" s="11"/>
      <c r="PO68" s="11"/>
      <c r="PP68" s="11"/>
      <c r="PQ68" s="11"/>
      <c r="PR68" s="11"/>
      <c r="PS68" s="11"/>
      <c r="PT68" s="11"/>
      <c r="PU68" s="11"/>
      <c r="PV68" s="11"/>
      <c r="PW68" s="11"/>
      <c r="PX68" s="11"/>
      <c r="PY68" s="11"/>
      <c r="PZ68" s="11"/>
      <c r="QA68" s="11"/>
      <c r="QB68" s="11"/>
      <c r="QC68" s="11"/>
      <c r="QD68" s="11"/>
      <c r="QE68" s="11"/>
      <c r="QF68" s="11"/>
      <c r="QG68" s="11"/>
      <c r="QH68" s="11"/>
      <c r="QI68" s="11"/>
      <c r="QJ68" s="11"/>
      <c r="QK68" s="11"/>
      <c r="QL68" s="11"/>
      <c r="QM68" s="11"/>
      <c r="QN68" s="11"/>
      <c r="QO68" s="11"/>
      <c r="QP68" s="11"/>
      <c r="QQ68" s="11"/>
      <c r="QR68" s="11"/>
      <c r="QS68" s="11"/>
      <c r="QT68" s="11"/>
      <c r="QU68" s="11"/>
      <c r="QV68" s="11"/>
      <c r="QW68" s="11"/>
      <c r="QX68" s="11"/>
      <c r="QY68" s="11"/>
      <c r="QZ68" s="11"/>
      <c r="RA68" s="11"/>
      <c r="RB68" s="11"/>
      <c r="RC68" s="11"/>
      <c r="RD68" s="11"/>
      <c r="RE68" s="11"/>
      <c r="RF68" s="11"/>
      <c r="RG68" s="11"/>
      <c r="RH68" s="11"/>
      <c r="RI68" s="11"/>
      <c r="RJ68" s="11"/>
      <c r="RK68" s="11"/>
      <c r="RL68" s="11"/>
      <c r="RM68" s="11"/>
      <c r="RN68" s="11"/>
      <c r="RO68" s="11"/>
      <c r="RP68" s="11"/>
      <c r="RQ68" s="11"/>
      <c r="RR68" s="11"/>
      <c r="RS68" s="11"/>
      <c r="RT68" s="11"/>
      <c r="RU68" s="11"/>
      <c r="RV68" s="11"/>
      <c r="RW68" s="11"/>
      <c r="RX68" s="11"/>
      <c r="RY68" s="11"/>
      <c r="RZ68" s="11"/>
      <c r="SA68" s="11"/>
      <c r="SB68" s="11"/>
      <c r="SC68" s="11"/>
      <c r="SD68" s="11"/>
      <c r="SE68" s="11"/>
      <c r="SF68" s="11"/>
      <c r="SG68" s="11"/>
      <c r="SH68" s="11"/>
      <c r="SI68" s="11"/>
      <c r="SJ68" s="11"/>
      <c r="SK68" s="11"/>
      <c r="SL68" s="11"/>
      <c r="SM68" s="11"/>
      <c r="SN68" s="11"/>
      <c r="SO68" s="11"/>
      <c r="SP68" s="11"/>
      <c r="SQ68" s="11"/>
      <c r="SR68" s="11"/>
      <c r="SS68" s="11"/>
      <c r="ST68" s="11"/>
      <c r="SU68" s="11"/>
      <c r="SV68" s="11"/>
      <c r="SW68" s="11"/>
      <c r="SX68" s="11"/>
      <c r="SY68" s="11"/>
      <c r="SZ68" s="11"/>
      <c r="TA68" s="11"/>
      <c r="TB68" s="11"/>
      <c r="TC68" s="11"/>
      <c r="TD68" s="11"/>
      <c r="TE68" s="11"/>
      <c r="TF68" s="11"/>
      <c r="TG68" s="11"/>
      <c r="TH68" s="11"/>
      <c r="TI68" s="11"/>
      <c r="TJ68" s="11"/>
      <c r="TK68" s="11"/>
      <c r="TL68" s="11"/>
      <c r="TM68" s="11"/>
      <c r="TN68" s="11"/>
      <c r="TO68" s="11"/>
      <c r="TP68" s="11"/>
      <c r="TQ68" s="11"/>
      <c r="TR68" s="11"/>
      <c r="TS68" s="11"/>
      <c r="TT68" s="11"/>
      <c r="TU68" s="11"/>
      <c r="TV68" s="11"/>
      <c r="TW68" s="11"/>
      <c r="TX68" s="11"/>
      <c r="TY68" s="11"/>
      <c r="TZ68" s="11"/>
      <c r="UA68" s="11"/>
      <c r="UB68" s="11"/>
      <c r="UC68" s="11"/>
      <c r="UD68" s="11"/>
      <c r="UE68" s="11"/>
      <c r="UF68" s="11"/>
      <c r="UG68" s="11"/>
      <c r="UH68" s="11"/>
      <c r="UI68" s="11"/>
      <c r="UJ68" s="11"/>
      <c r="UK68" s="11"/>
      <c r="UL68" s="11"/>
      <c r="UM68" s="11"/>
      <c r="UN68" s="11"/>
      <c r="UO68" s="11"/>
      <c r="UP68" s="11"/>
      <c r="UQ68" s="11"/>
      <c r="UR68" s="11"/>
      <c r="US68" s="11"/>
      <c r="UT68" s="11"/>
      <c r="UU68" s="11"/>
      <c r="UV68" s="11"/>
      <c r="UW68" s="11"/>
      <c r="UX68" s="11"/>
      <c r="UY68" s="11"/>
      <c r="UZ68" s="11"/>
      <c r="VA68" s="11"/>
      <c r="VB68" s="11"/>
      <c r="VC68" s="11"/>
      <c r="VD68" s="11"/>
      <c r="VE68" s="11"/>
      <c r="VF68" s="11"/>
      <c r="VG68" s="11"/>
      <c r="VH68" s="11"/>
      <c r="VI68" s="11"/>
      <c r="VJ68" s="11"/>
      <c r="VK68" s="11"/>
      <c r="VL68" s="11"/>
      <c r="VM68" s="11"/>
      <c r="VN68" s="11"/>
      <c r="VO68" s="11"/>
      <c r="VP68" s="11"/>
      <c r="VQ68" s="11"/>
      <c r="VR68" s="11"/>
      <c r="VS68" s="11"/>
      <c r="VT68" s="11"/>
      <c r="VU68" s="11"/>
      <c r="VV68" s="11"/>
      <c r="VW68" s="11"/>
      <c r="VX68" s="11"/>
      <c r="VY68" s="11"/>
      <c r="VZ68" s="11"/>
      <c r="WA68" s="11"/>
      <c r="WB68" s="11"/>
      <c r="WC68" s="11"/>
      <c r="WD68" s="11"/>
      <c r="WE68" s="11"/>
      <c r="WF68" s="11"/>
      <c r="WG68" s="11"/>
      <c r="WH68" s="11"/>
      <c r="WI68" s="11"/>
      <c r="WJ68" s="11"/>
      <c r="WK68" s="11"/>
      <c r="WL68" s="11"/>
      <c r="WM68" s="11"/>
      <c r="WN68" s="11"/>
      <c r="WO68" s="11"/>
      <c r="WP68" s="11"/>
      <c r="WQ68" s="11"/>
      <c r="WR68" s="11"/>
      <c r="WS68" s="11"/>
      <c r="WT68" s="11"/>
      <c r="WU68" s="11"/>
      <c r="WV68" s="11"/>
      <c r="WW68" s="11"/>
      <c r="WX68" s="11"/>
      <c r="WY68" s="11"/>
      <c r="WZ68" s="11"/>
      <c r="XA68" s="11"/>
      <c r="XB68" s="11"/>
      <c r="XC68" s="11"/>
      <c r="XD68" s="11"/>
      <c r="XE68" s="11"/>
      <c r="XF68" s="11"/>
      <c r="XG68" s="11"/>
      <c r="XH68" s="11"/>
      <c r="XI68" s="11"/>
      <c r="XJ68" s="11"/>
      <c r="XK68" s="11"/>
      <c r="XL68" s="11"/>
      <c r="XM68" s="11"/>
      <c r="XN68" s="11"/>
      <c r="XO68" s="11"/>
      <c r="XP68" s="11"/>
      <c r="XQ68" s="11"/>
      <c r="XR68" s="11"/>
      <c r="XS68" s="11"/>
      <c r="XT68" s="11"/>
      <c r="XU68" s="11"/>
      <c r="XV68" s="11"/>
      <c r="XW68" s="11"/>
      <c r="XX68" s="11"/>
      <c r="XY68" s="11"/>
      <c r="XZ68" s="11"/>
      <c r="YA68" s="11"/>
      <c r="YB68" s="11"/>
      <c r="YC68" s="11"/>
      <c r="YD68" s="11"/>
      <c r="YE68" s="11"/>
      <c r="YF68" s="11"/>
      <c r="YG68" s="11"/>
      <c r="YH68" s="11"/>
      <c r="YI68" s="11"/>
      <c r="YJ68" s="11"/>
      <c r="YK68" s="11"/>
      <c r="YL68" s="11"/>
      <c r="YM68" s="11"/>
      <c r="YN68" s="11"/>
      <c r="YO68" s="11"/>
      <c r="YP68" s="11"/>
      <c r="YQ68" s="11"/>
      <c r="YR68" s="11"/>
      <c r="YS68" s="11"/>
      <c r="YT68" s="11"/>
      <c r="YU68" s="11"/>
      <c r="YV68" s="11"/>
      <c r="YW68" s="11"/>
      <c r="YX68" s="11"/>
      <c r="YY68" s="11"/>
      <c r="YZ68" s="11"/>
      <c r="ZA68" s="11"/>
      <c r="ZB68" s="11"/>
      <c r="ZC68" s="11"/>
      <c r="ZD68" s="11"/>
      <c r="ZE68" s="11"/>
      <c r="ZF68" s="11"/>
      <c r="ZG68" s="11"/>
      <c r="ZH68" s="11"/>
      <c r="ZI68" s="11"/>
      <c r="ZJ68" s="11"/>
      <c r="ZK68" s="11"/>
      <c r="ZL68" s="11"/>
      <c r="ZM68" s="11"/>
      <c r="ZN68" s="11"/>
      <c r="ZO68" s="11"/>
      <c r="ZP68" s="11"/>
      <c r="ZQ68" s="11"/>
      <c r="ZR68" s="11"/>
      <c r="ZS68" s="11"/>
      <c r="ZT68" s="11"/>
      <c r="ZU68" s="11"/>
      <c r="ZV68" s="11"/>
      <c r="ZW68" s="11"/>
      <c r="ZX68" s="11"/>
      <c r="ZY68" s="11"/>
      <c r="ZZ68" s="11"/>
      <c r="AAA68" s="11"/>
      <c r="AAB68" s="11"/>
      <c r="AAC68" s="11"/>
      <c r="AAD68" s="11"/>
      <c r="AAE68" s="11"/>
      <c r="AAF68" s="11"/>
      <c r="AAG68" s="11"/>
      <c r="AAH68" s="11"/>
      <c r="AAI68" s="11"/>
      <c r="AAJ68" s="11"/>
      <c r="AAK68" s="11"/>
      <c r="AAL68" s="11"/>
      <c r="AAM68" s="11"/>
      <c r="AAN68" s="11"/>
      <c r="AAO68" s="11"/>
      <c r="AAP68" s="11"/>
      <c r="AAQ68" s="11"/>
      <c r="AAR68" s="11"/>
      <c r="AAS68" s="11"/>
      <c r="AAT68" s="11"/>
      <c r="AAU68" s="11"/>
      <c r="AAV68" s="11"/>
      <c r="AAW68" s="11"/>
      <c r="AAX68" s="11"/>
      <c r="AAY68" s="11"/>
      <c r="AAZ68" s="11"/>
      <c r="ABA68" s="11"/>
      <c r="ABB68" s="11"/>
      <c r="ABC68" s="11"/>
      <c r="ABD68" s="11"/>
      <c r="ABE68" s="11"/>
      <c r="ABF68" s="11"/>
      <c r="ABG68" s="11"/>
      <c r="ABH68" s="11"/>
      <c r="ABI68" s="11"/>
      <c r="ABJ68" s="11"/>
      <c r="ABK68" s="11"/>
      <c r="ABL68" s="11"/>
      <c r="ABM68" s="11"/>
      <c r="ABN68" s="11"/>
      <c r="ABO68" s="11"/>
      <c r="ABP68" s="11"/>
      <c r="ABQ68" s="11"/>
      <c r="ABR68" s="11"/>
      <c r="ABS68" s="11"/>
      <c r="ABT68" s="11"/>
      <c r="ABU68" s="11"/>
      <c r="ABV68" s="11"/>
      <c r="ABW68" s="11"/>
      <c r="ABX68" s="11"/>
      <c r="ABY68" s="11"/>
      <c r="ABZ68" s="11"/>
      <c r="ACA68" s="11"/>
      <c r="ACB68" s="11"/>
      <c r="ACC68" s="11"/>
      <c r="ACD68" s="11"/>
      <c r="ACE68" s="11"/>
      <c r="ACF68" s="11"/>
      <c r="ACG68" s="11"/>
      <c r="ACH68" s="11"/>
      <c r="ACI68" s="11"/>
      <c r="ACJ68" s="11"/>
      <c r="ACK68" s="11"/>
      <c r="ACL68" s="11"/>
      <c r="ACM68" s="11"/>
      <c r="ACN68" s="11"/>
      <c r="ACO68" s="11"/>
      <c r="ACP68" s="11"/>
      <c r="ACQ68" s="11"/>
      <c r="ACR68" s="11"/>
      <c r="ACS68" s="11"/>
      <c r="ACT68" s="11"/>
      <c r="ACU68" s="11"/>
      <c r="ACV68" s="11"/>
      <c r="ACW68" s="11"/>
      <c r="ACX68" s="11"/>
      <c r="ACY68" s="11"/>
      <c r="ACZ68" s="11"/>
      <c r="ADA68" s="11"/>
      <c r="ADB68" s="11"/>
      <c r="ADC68" s="11"/>
      <c r="ADD68" s="11"/>
      <c r="ADE68" s="11"/>
      <c r="ADF68" s="11"/>
      <c r="ADG68" s="11"/>
      <c r="ADH68" s="11"/>
      <c r="ADI68" s="11"/>
      <c r="ADJ68" s="11"/>
      <c r="ADK68" s="11"/>
      <c r="ADL68" s="11"/>
      <c r="ADM68" s="11"/>
      <c r="ADN68" s="11"/>
      <c r="ADO68" s="11"/>
      <c r="ADP68" s="11"/>
      <c r="ADQ68" s="11"/>
      <c r="ADR68" s="11"/>
      <c r="ADS68" s="11"/>
      <c r="ADT68" s="11"/>
      <c r="ADU68" s="11"/>
      <c r="ADV68" s="11"/>
      <c r="ADW68" s="11"/>
      <c r="ADX68" s="11"/>
      <c r="ADY68" s="11"/>
      <c r="ADZ68" s="11"/>
      <c r="AEA68" s="11"/>
      <c r="AEB68" s="11"/>
      <c r="AEC68" s="11"/>
      <c r="AED68" s="11"/>
      <c r="AEE68" s="11"/>
      <c r="AEF68" s="11"/>
      <c r="AEG68" s="11"/>
      <c r="AEH68" s="11"/>
      <c r="AEI68" s="11"/>
      <c r="AEJ68" s="11"/>
      <c r="AEK68" s="11"/>
      <c r="AEL68" s="11"/>
      <c r="AEM68" s="11"/>
      <c r="AEN68" s="11"/>
      <c r="AEO68" s="11"/>
      <c r="AEP68" s="11"/>
      <c r="AEQ68" s="11"/>
      <c r="AER68" s="11"/>
      <c r="AES68" s="11"/>
      <c r="AET68" s="11"/>
      <c r="AEU68" s="11"/>
      <c r="AEV68" s="11"/>
      <c r="AEW68" s="11"/>
      <c r="AEX68" s="11"/>
      <c r="AEY68" s="11"/>
      <c r="AEZ68" s="11"/>
      <c r="AFA68" s="11"/>
      <c r="AFB68" s="11"/>
      <c r="AFC68" s="11"/>
      <c r="AFD68" s="11"/>
      <c r="AFE68" s="11"/>
      <c r="AFF68" s="11"/>
      <c r="AFG68" s="11"/>
      <c r="AFH68" s="11"/>
      <c r="AFI68" s="11"/>
      <c r="AFJ68" s="11"/>
      <c r="AFK68" s="11"/>
      <c r="AFL68" s="11"/>
      <c r="AFM68" s="11"/>
      <c r="AFN68" s="11"/>
      <c r="AFO68" s="11"/>
      <c r="AFP68" s="11"/>
      <c r="AFQ68" s="11"/>
      <c r="AFR68" s="11"/>
      <c r="AFS68" s="11"/>
      <c r="AFT68" s="11"/>
      <c r="AFU68" s="11"/>
      <c r="AFV68" s="11"/>
      <c r="AFW68" s="11"/>
      <c r="AFX68" s="11"/>
      <c r="AFY68" s="11"/>
      <c r="AFZ68" s="11"/>
      <c r="AGA68" s="11"/>
      <c r="AGB68" s="11"/>
      <c r="AGC68" s="11"/>
      <c r="AGD68" s="11"/>
      <c r="AGE68" s="11"/>
      <c r="AGF68" s="11"/>
      <c r="AGG68" s="11"/>
      <c r="AGH68" s="11"/>
      <c r="AGI68" s="11"/>
      <c r="AGJ68" s="11"/>
      <c r="AGK68" s="11"/>
      <c r="AGL68" s="11"/>
      <c r="AGM68" s="11"/>
      <c r="AGN68" s="11"/>
      <c r="AGO68" s="11"/>
      <c r="AGP68" s="11"/>
      <c r="AGQ68" s="11"/>
      <c r="AGR68" s="11"/>
      <c r="AGS68" s="11"/>
      <c r="AGT68" s="11"/>
      <c r="AGU68" s="11"/>
      <c r="AGV68" s="11"/>
      <c r="AGW68" s="11"/>
      <c r="AGX68" s="11"/>
      <c r="AGY68" s="11"/>
      <c r="AGZ68" s="11"/>
      <c r="AHA68" s="11"/>
      <c r="AHB68" s="11"/>
      <c r="AHC68" s="11"/>
      <c r="AHD68" s="11"/>
      <c r="AHE68" s="11"/>
      <c r="AHF68" s="11"/>
      <c r="AHG68" s="11"/>
      <c r="AHH68" s="11"/>
      <c r="AHI68" s="11"/>
      <c r="AHJ68" s="11"/>
      <c r="AHK68" s="11"/>
      <c r="AHL68" s="11"/>
      <c r="AHM68" s="11"/>
      <c r="AHN68" s="11"/>
      <c r="AHO68" s="11"/>
      <c r="AHP68" s="11"/>
      <c r="AHQ68" s="11"/>
      <c r="AHR68" s="11"/>
      <c r="AHS68" s="11"/>
      <c r="AHT68" s="11"/>
      <c r="AHU68" s="11"/>
      <c r="AHV68" s="11"/>
      <c r="AHW68" s="11"/>
      <c r="AHX68" s="11"/>
      <c r="AHY68" s="11"/>
      <c r="AHZ68" s="11"/>
      <c r="AIA68" s="11"/>
      <c r="AIB68" s="11"/>
      <c r="AIC68" s="11"/>
      <c r="AID68" s="11"/>
      <c r="AIE68" s="11"/>
      <c r="AIF68" s="11"/>
      <c r="AIG68" s="11"/>
      <c r="AIH68" s="11"/>
      <c r="AII68" s="11"/>
      <c r="AIJ68" s="11"/>
      <c r="AIK68" s="11"/>
      <c r="AIL68" s="11"/>
      <c r="AIM68" s="11"/>
      <c r="AIN68" s="11"/>
      <c r="AIO68" s="11"/>
      <c r="AIP68" s="11"/>
      <c r="AIQ68" s="11"/>
      <c r="AIR68" s="11"/>
      <c r="AIS68" s="11"/>
      <c r="AIT68" s="11"/>
      <c r="AIU68" s="11"/>
      <c r="AIV68" s="11"/>
      <c r="AIW68" s="11"/>
      <c r="AIX68" s="11"/>
      <c r="AIY68" s="11"/>
      <c r="AIZ68" s="11"/>
      <c r="AJA68" s="11"/>
      <c r="AJB68" s="11"/>
      <c r="AJC68" s="11"/>
      <c r="AJD68" s="11"/>
      <c r="AJE68" s="11"/>
      <c r="AJF68" s="11"/>
      <c r="AJG68" s="11"/>
      <c r="AJH68" s="11"/>
      <c r="AJI68" s="11"/>
      <c r="AJJ68" s="11"/>
      <c r="AJK68" s="11"/>
      <c r="AJL68" s="11"/>
      <c r="AJM68" s="11"/>
      <c r="AJN68" s="11"/>
      <c r="AJO68" s="11"/>
      <c r="AJP68" s="11"/>
      <c r="AJQ68" s="11"/>
      <c r="AJR68" s="11"/>
      <c r="AJS68" s="11"/>
      <c r="AJT68" s="11"/>
      <c r="AJU68" s="11"/>
      <c r="AJV68" s="11"/>
      <c r="AJW68" s="11"/>
      <c r="AJX68" s="11"/>
      <c r="AJY68" s="11"/>
      <c r="AJZ68" s="11"/>
      <c r="AKA68" s="11"/>
      <c r="AKB68" s="11"/>
      <c r="AKC68" s="11"/>
      <c r="AKD68" s="11"/>
      <c r="AKE68" s="11"/>
      <c r="AKF68" s="11"/>
      <c r="AKG68" s="11"/>
      <c r="AKH68" s="11"/>
      <c r="AKI68" s="11"/>
      <c r="AKJ68" s="11"/>
      <c r="AKK68" s="11"/>
      <c r="AKL68" s="11"/>
      <c r="AKM68" s="11"/>
      <c r="AKN68" s="11"/>
      <c r="AKO68" s="11"/>
      <c r="AKP68" s="11"/>
      <c r="AKQ68" s="11"/>
      <c r="AKR68" s="11"/>
      <c r="AKS68" s="11"/>
      <c r="AKT68" s="11"/>
      <c r="AKU68" s="11"/>
      <c r="AKV68" s="11"/>
      <c r="AKW68" s="11"/>
      <c r="AKX68" s="11"/>
      <c r="AKY68" s="11"/>
      <c r="AKZ68" s="11"/>
      <c r="ALA68" s="11"/>
      <c r="ALB68" s="11"/>
      <c r="ALC68" s="11"/>
      <c r="ALD68" s="11"/>
      <c r="ALE68" s="11"/>
      <c r="ALF68" s="11"/>
      <c r="ALG68" s="11"/>
      <c r="ALH68" s="11"/>
      <c r="ALI68" s="11"/>
      <c r="ALJ68" s="11"/>
      <c r="ALK68" s="11"/>
      <c r="ALL68" s="11"/>
      <c r="ALM68" s="11"/>
      <c r="ALN68" s="11"/>
      <c r="ALO68" s="11"/>
      <c r="ALP68" s="11"/>
      <c r="ALQ68" s="11"/>
      <c r="ALR68" s="11"/>
      <c r="ALS68" s="11"/>
      <c r="ALT68" s="11"/>
      <c r="ALU68" s="11"/>
      <c r="ALV68" s="11"/>
      <c r="ALW68" s="11"/>
      <c r="ALX68" s="11"/>
      <c r="ALY68" s="11"/>
      <c r="ALZ68" s="11"/>
      <c r="AMA68" s="11"/>
      <c r="AMB68" s="11"/>
      <c r="AMC68" s="11"/>
    </row>
    <row r="69" spans="1:1017" x14ac:dyDescent="0.25">
      <c r="A69" s="19" t="s">
        <v>58</v>
      </c>
      <c r="B69" s="24" t="s">
        <v>124</v>
      </c>
      <c r="C69" s="20">
        <v>1.175</v>
      </c>
      <c r="D69" s="20">
        <v>1.5</v>
      </c>
      <c r="E69" s="21" t="s">
        <v>192</v>
      </c>
      <c r="F69" s="20">
        <v>0.79900000000000004</v>
      </c>
      <c r="G69" s="27" t="s">
        <v>10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  <c r="IR69" s="11"/>
      <c r="IS69" s="11"/>
      <c r="IT69" s="11"/>
      <c r="IU69" s="11"/>
      <c r="IV69" s="11"/>
      <c r="IW69" s="11"/>
      <c r="IX69" s="11"/>
      <c r="IY69" s="11"/>
      <c r="IZ69" s="11"/>
      <c r="JA69" s="11"/>
      <c r="JB69" s="11"/>
      <c r="JC69" s="11"/>
      <c r="JD69" s="11"/>
      <c r="JE69" s="11"/>
      <c r="JF69" s="11"/>
      <c r="JG69" s="11"/>
      <c r="JH69" s="11"/>
      <c r="JI69" s="11"/>
      <c r="JJ69" s="11"/>
      <c r="JK69" s="11"/>
      <c r="JL69" s="11"/>
      <c r="JM69" s="11"/>
      <c r="JN69" s="11"/>
      <c r="JO69" s="11"/>
      <c r="JP69" s="11"/>
      <c r="JQ69" s="11"/>
      <c r="JR69" s="11"/>
      <c r="JS69" s="11"/>
      <c r="JT69" s="11"/>
      <c r="JU69" s="11"/>
      <c r="JV69" s="11"/>
      <c r="JW69" s="11"/>
      <c r="JX69" s="11"/>
      <c r="JY69" s="11"/>
      <c r="JZ69" s="11"/>
      <c r="KA69" s="11"/>
      <c r="KB69" s="11"/>
      <c r="KC69" s="11"/>
      <c r="KD69" s="11"/>
      <c r="KE69" s="11"/>
      <c r="KF69" s="11"/>
      <c r="KG69" s="11"/>
      <c r="KH69" s="11"/>
      <c r="KI69" s="11"/>
      <c r="KJ69" s="11"/>
      <c r="KK69" s="11"/>
      <c r="KL69" s="11"/>
      <c r="KM69" s="11"/>
      <c r="KN69" s="11"/>
      <c r="KO69" s="11"/>
      <c r="KP69" s="11"/>
      <c r="KQ69" s="11"/>
      <c r="KR69" s="11"/>
      <c r="KS69" s="11"/>
      <c r="KT69" s="11"/>
      <c r="KU69" s="11"/>
      <c r="KV69" s="11"/>
      <c r="KW69" s="11"/>
      <c r="KX69" s="11"/>
      <c r="KY69" s="11"/>
      <c r="KZ69" s="11"/>
      <c r="LA69" s="11"/>
      <c r="LB69" s="11"/>
      <c r="LC69" s="11"/>
      <c r="LD69" s="11"/>
      <c r="LE69" s="11"/>
      <c r="LF69" s="11"/>
      <c r="LG69" s="11"/>
      <c r="LH69" s="11"/>
      <c r="LI69" s="11"/>
      <c r="LJ69" s="11"/>
      <c r="LK69" s="11"/>
      <c r="LL69" s="11"/>
      <c r="LM69" s="11"/>
      <c r="LN69" s="11"/>
      <c r="LO69" s="11"/>
      <c r="LP69" s="11"/>
      <c r="LQ69" s="11"/>
      <c r="LR69" s="11"/>
      <c r="LS69" s="11"/>
      <c r="LT69" s="11"/>
      <c r="LU69" s="11"/>
      <c r="LV69" s="11"/>
      <c r="LW69" s="11"/>
      <c r="LX69" s="11"/>
      <c r="LY69" s="11"/>
      <c r="LZ69" s="11"/>
      <c r="MA69" s="11"/>
      <c r="MB69" s="11"/>
      <c r="MC69" s="11"/>
      <c r="MD69" s="11"/>
      <c r="ME69" s="11"/>
      <c r="MF69" s="11"/>
      <c r="MG69" s="11"/>
      <c r="MH69" s="11"/>
      <c r="MI69" s="11"/>
      <c r="MJ69" s="11"/>
      <c r="MK69" s="11"/>
      <c r="ML69" s="11"/>
      <c r="MM69" s="11"/>
      <c r="MN69" s="11"/>
      <c r="MO69" s="11"/>
      <c r="MP69" s="11"/>
      <c r="MQ69" s="11"/>
      <c r="MR69" s="11"/>
      <c r="MS69" s="11"/>
      <c r="MT69" s="11"/>
      <c r="MU69" s="11"/>
      <c r="MV69" s="11"/>
      <c r="MW69" s="11"/>
      <c r="MX69" s="11"/>
      <c r="MY69" s="11"/>
      <c r="MZ69" s="11"/>
      <c r="NA69" s="11"/>
      <c r="NB69" s="11"/>
      <c r="NC69" s="11"/>
      <c r="ND69" s="11"/>
      <c r="NE69" s="11"/>
      <c r="NF69" s="11"/>
      <c r="NG69" s="11"/>
      <c r="NH69" s="11"/>
      <c r="NI69" s="11"/>
      <c r="NJ69" s="11"/>
      <c r="NK69" s="11"/>
      <c r="NL69" s="11"/>
      <c r="NM69" s="11"/>
      <c r="NN69" s="11"/>
      <c r="NO69" s="11"/>
      <c r="NP69" s="11"/>
      <c r="NQ69" s="11"/>
      <c r="NR69" s="11"/>
      <c r="NS69" s="11"/>
      <c r="NT69" s="11"/>
      <c r="NU69" s="11"/>
      <c r="NV69" s="11"/>
      <c r="NW69" s="11"/>
      <c r="NX69" s="11"/>
      <c r="NY69" s="11"/>
      <c r="NZ69" s="11"/>
      <c r="OA69" s="11"/>
      <c r="OB69" s="11"/>
      <c r="OC69" s="11"/>
      <c r="OD69" s="11"/>
      <c r="OE69" s="11"/>
      <c r="OF69" s="11"/>
      <c r="OG69" s="11"/>
      <c r="OH69" s="11"/>
      <c r="OI69" s="11"/>
      <c r="OJ69" s="11"/>
      <c r="OK69" s="11"/>
      <c r="OL69" s="11"/>
      <c r="OM69" s="11"/>
      <c r="ON69" s="11"/>
      <c r="OO69" s="11"/>
      <c r="OP69" s="11"/>
      <c r="OQ69" s="11"/>
      <c r="OR69" s="11"/>
      <c r="OS69" s="11"/>
      <c r="OT69" s="11"/>
      <c r="OU69" s="11"/>
      <c r="OV69" s="11"/>
      <c r="OW69" s="11"/>
      <c r="OX69" s="11"/>
      <c r="OY69" s="11"/>
      <c r="OZ69" s="11"/>
      <c r="PA69" s="11"/>
      <c r="PB69" s="11"/>
      <c r="PC69" s="11"/>
      <c r="PD69" s="11"/>
      <c r="PE69" s="11"/>
      <c r="PF69" s="11"/>
      <c r="PG69" s="11"/>
      <c r="PH69" s="11"/>
      <c r="PI69" s="11"/>
      <c r="PJ69" s="11"/>
      <c r="PK69" s="11"/>
      <c r="PL69" s="11"/>
      <c r="PM69" s="11"/>
      <c r="PN69" s="11"/>
      <c r="PO69" s="11"/>
      <c r="PP69" s="11"/>
      <c r="PQ69" s="11"/>
      <c r="PR69" s="11"/>
      <c r="PS69" s="11"/>
      <c r="PT69" s="11"/>
      <c r="PU69" s="11"/>
      <c r="PV69" s="11"/>
      <c r="PW69" s="11"/>
      <c r="PX69" s="11"/>
      <c r="PY69" s="11"/>
      <c r="PZ69" s="11"/>
      <c r="QA69" s="11"/>
      <c r="QB69" s="11"/>
      <c r="QC69" s="11"/>
      <c r="QD69" s="11"/>
      <c r="QE69" s="11"/>
      <c r="QF69" s="11"/>
      <c r="QG69" s="11"/>
      <c r="QH69" s="11"/>
      <c r="QI69" s="11"/>
      <c r="QJ69" s="11"/>
      <c r="QK69" s="11"/>
      <c r="QL69" s="11"/>
      <c r="QM69" s="11"/>
      <c r="QN69" s="11"/>
      <c r="QO69" s="11"/>
      <c r="QP69" s="11"/>
      <c r="QQ69" s="11"/>
      <c r="QR69" s="11"/>
      <c r="QS69" s="11"/>
      <c r="QT69" s="11"/>
      <c r="QU69" s="11"/>
      <c r="QV69" s="11"/>
      <c r="QW69" s="11"/>
      <c r="QX69" s="11"/>
      <c r="QY69" s="11"/>
      <c r="QZ69" s="11"/>
      <c r="RA69" s="11"/>
      <c r="RB69" s="11"/>
      <c r="RC69" s="11"/>
      <c r="RD69" s="11"/>
      <c r="RE69" s="11"/>
      <c r="RF69" s="11"/>
      <c r="RG69" s="11"/>
      <c r="RH69" s="11"/>
      <c r="RI69" s="11"/>
      <c r="RJ69" s="11"/>
      <c r="RK69" s="11"/>
      <c r="RL69" s="11"/>
      <c r="RM69" s="11"/>
      <c r="RN69" s="11"/>
      <c r="RO69" s="11"/>
      <c r="RP69" s="11"/>
      <c r="RQ69" s="11"/>
      <c r="RR69" s="11"/>
      <c r="RS69" s="11"/>
      <c r="RT69" s="11"/>
      <c r="RU69" s="11"/>
      <c r="RV69" s="11"/>
      <c r="RW69" s="11"/>
      <c r="RX69" s="11"/>
      <c r="RY69" s="11"/>
      <c r="RZ69" s="11"/>
      <c r="SA69" s="11"/>
      <c r="SB69" s="11"/>
      <c r="SC69" s="11"/>
      <c r="SD69" s="11"/>
      <c r="SE69" s="11"/>
      <c r="SF69" s="11"/>
      <c r="SG69" s="11"/>
      <c r="SH69" s="11"/>
      <c r="SI69" s="11"/>
      <c r="SJ69" s="11"/>
      <c r="SK69" s="11"/>
      <c r="SL69" s="11"/>
      <c r="SM69" s="11"/>
      <c r="SN69" s="11"/>
      <c r="SO69" s="11"/>
      <c r="SP69" s="11"/>
      <c r="SQ69" s="11"/>
      <c r="SR69" s="11"/>
      <c r="SS69" s="11"/>
      <c r="ST69" s="11"/>
      <c r="SU69" s="11"/>
      <c r="SV69" s="11"/>
      <c r="SW69" s="11"/>
      <c r="SX69" s="11"/>
      <c r="SY69" s="11"/>
      <c r="SZ69" s="11"/>
      <c r="TA69" s="11"/>
      <c r="TB69" s="11"/>
      <c r="TC69" s="11"/>
      <c r="TD69" s="11"/>
      <c r="TE69" s="11"/>
      <c r="TF69" s="11"/>
      <c r="TG69" s="11"/>
      <c r="TH69" s="11"/>
      <c r="TI69" s="11"/>
      <c r="TJ69" s="11"/>
      <c r="TK69" s="11"/>
      <c r="TL69" s="11"/>
      <c r="TM69" s="11"/>
      <c r="TN69" s="11"/>
      <c r="TO69" s="11"/>
      <c r="TP69" s="11"/>
      <c r="TQ69" s="11"/>
      <c r="TR69" s="11"/>
      <c r="TS69" s="11"/>
      <c r="TT69" s="11"/>
      <c r="TU69" s="11"/>
      <c r="TV69" s="11"/>
      <c r="TW69" s="11"/>
      <c r="TX69" s="11"/>
      <c r="TY69" s="11"/>
      <c r="TZ69" s="11"/>
      <c r="UA69" s="11"/>
      <c r="UB69" s="11"/>
      <c r="UC69" s="11"/>
      <c r="UD69" s="11"/>
      <c r="UE69" s="11"/>
      <c r="UF69" s="11"/>
      <c r="UG69" s="11"/>
      <c r="UH69" s="11"/>
      <c r="UI69" s="11"/>
      <c r="UJ69" s="11"/>
      <c r="UK69" s="11"/>
      <c r="UL69" s="11"/>
      <c r="UM69" s="11"/>
      <c r="UN69" s="11"/>
      <c r="UO69" s="11"/>
      <c r="UP69" s="11"/>
      <c r="UQ69" s="11"/>
      <c r="UR69" s="11"/>
      <c r="US69" s="11"/>
      <c r="UT69" s="11"/>
      <c r="UU69" s="11"/>
      <c r="UV69" s="11"/>
      <c r="UW69" s="11"/>
      <c r="UX69" s="11"/>
      <c r="UY69" s="11"/>
      <c r="UZ69" s="11"/>
      <c r="VA69" s="11"/>
      <c r="VB69" s="11"/>
      <c r="VC69" s="11"/>
      <c r="VD69" s="11"/>
      <c r="VE69" s="11"/>
      <c r="VF69" s="11"/>
      <c r="VG69" s="11"/>
      <c r="VH69" s="11"/>
      <c r="VI69" s="11"/>
      <c r="VJ69" s="11"/>
      <c r="VK69" s="11"/>
      <c r="VL69" s="11"/>
      <c r="VM69" s="11"/>
      <c r="VN69" s="11"/>
      <c r="VO69" s="11"/>
      <c r="VP69" s="11"/>
      <c r="VQ69" s="11"/>
      <c r="VR69" s="11"/>
      <c r="VS69" s="11"/>
      <c r="VT69" s="11"/>
      <c r="VU69" s="11"/>
      <c r="VV69" s="11"/>
      <c r="VW69" s="11"/>
      <c r="VX69" s="11"/>
      <c r="VY69" s="11"/>
      <c r="VZ69" s="11"/>
      <c r="WA69" s="11"/>
      <c r="WB69" s="11"/>
      <c r="WC69" s="11"/>
      <c r="WD69" s="11"/>
      <c r="WE69" s="11"/>
      <c r="WF69" s="11"/>
      <c r="WG69" s="11"/>
      <c r="WH69" s="11"/>
      <c r="WI69" s="11"/>
      <c r="WJ69" s="11"/>
      <c r="WK69" s="11"/>
      <c r="WL69" s="11"/>
      <c r="WM69" s="11"/>
      <c r="WN69" s="11"/>
      <c r="WO69" s="11"/>
      <c r="WP69" s="11"/>
      <c r="WQ69" s="11"/>
      <c r="WR69" s="11"/>
      <c r="WS69" s="11"/>
      <c r="WT69" s="11"/>
      <c r="WU69" s="11"/>
      <c r="WV69" s="11"/>
      <c r="WW69" s="11"/>
      <c r="WX69" s="11"/>
      <c r="WY69" s="11"/>
      <c r="WZ69" s="11"/>
      <c r="XA69" s="11"/>
      <c r="XB69" s="11"/>
      <c r="XC69" s="11"/>
      <c r="XD69" s="11"/>
      <c r="XE69" s="11"/>
      <c r="XF69" s="11"/>
      <c r="XG69" s="11"/>
      <c r="XH69" s="11"/>
      <c r="XI69" s="11"/>
      <c r="XJ69" s="11"/>
      <c r="XK69" s="11"/>
      <c r="XL69" s="11"/>
      <c r="XM69" s="11"/>
      <c r="XN69" s="11"/>
      <c r="XO69" s="11"/>
      <c r="XP69" s="11"/>
      <c r="XQ69" s="11"/>
      <c r="XR69" s="11"/>
      <c r="XS69" s="11"/>
      <c r="XT69" s="11"/>
      <c r="XU69" s="11"/>
      <c r="XV69" s="11"/>
      <c r="XW69" s="11"/>
      <c r="XX69" s="11"/>
      <c r="XY69" s="11"/>
      <c r="XZ69" s="11"/>
      <c r="YA69" s="11"/>
      <c r="YB69" s="11"/>
      <c r="YC69" s="11"/>
      <c r="YD69" s="11"/>
      <c r="YE69" s="11"/>
      <c r="YF69" s="11"/>
      <c r="YG69" s="11"/>
      <c r="YH69" s="11"/>
      <c r="YI69" s="11"/>
      <c r="YJ69" s="11"/>
      <c r="YK69" s="11"/>
      <c r="YL69" s="11"/>
      <c r="YM69" s="11"/>
      <c r="YN69" s="11"/>
      <c r="YO69" s="11"/>
      <c r="YP69" s="11"/>
      <c r="YQ69" s="11"/>
      <c r="YR69" s="11"/>
      <c r="YS69" s="11"/>
      <c r="YT69" s="11"/>
      <c r="YU69" s="11"/>
      <c r="YV69" s="11"/>
      <c r="YW69" s="11"/>
      <c r="YX69" s="11"/>
      <c r="YY69" s="11"/>
      <c r="YZ69" s="11"/>
      <c r="ZA69" s="11"/>
      <c r="ZB69" s="11"/>
      <c r="ZC69" s="11"/>
      <c r="ZD69" s="11"/>
      <c r="ZE69" s="11"/>
      <c r="ZF69" s="11"/>
      <c r="ZG69" s="11"/>
      <c r="ZH69" s="11"/>
      <c r="ZI69" s="11"/>
      <c r="ZJ69" s="11"/>
      <c r="ZK69" s="11"/>
      <c r="ZL69" s="11"/>
      <c r="ZM69" s="11"/>
      <c r="ZN69" s="11"/>
      <c r="ZO69" s="11"/>
      <c r="ZP69" s="11"/>
      <c r="ZQ69" s="11"/>
      <c r="ZR69" s="11"/>
      <c r="ZS69" s="11"/>
      <c r="ZT69" s="11"/>
      <c r="ZU69" s="11"/>
      <c r="ZV69" s="11"/>
      <c r="ZW69" s="11"/>
      <c r="ZX69" s="11"/>
      <c r="ZY69" s="11"/>
      <c r="ZZ69" s="11"/>
      <c r="AAA69" s="11"/>
      <c r="AAB69" s="11"/>
      <c r="AAC69" s="11"/>
      <c r="AAD69" s="11"/>
      <c r="AAE69" s="11"/>
      <c r="AAF69" s="11"/>
      <c r="AAG69" s="11"/>
      <c r="AAH69" s="11"/>
      <c r="AAI69" s="11"/>
      <c r="AAJ69" s="11"/>
      <c r="AAK69" s="11"/>
      <c r="AAL69" s="11"/>
      <c r="AAM69" s="11"/>
      <c r="AAN69" s="11"/>
      <c r="AAO69" s="11"/>
      <c r="AAP69" s="11"/>
      <c r="AAQ69" s="11"/>
      <c r="AAR69" s="11"/>
      <c r="AAS69" s="11"/>
      <c r="AAT69" s="11"/>
      <c r="AAU69" s="11"/>
      <c r="AAV69" s="11"/>
      <c r="AAW69" s="11"/>
      <c r="AAX69" s="11"/>
      <c r="AAY69" s="11"/>
      <c r="AAZ69" s="11"/>
      <c r="ABA69" s="11"/>
      <c r="ABB69" s="11"/>
      <c r="ABC69" s="11"/>
      <c r="ABD69" s="11"/>
      <c r="ABE69" s="11"/>
      <c r="ABF69" s="11"/>
      <c r="ABG69" s="11"/>
      <c r="ABH69" s="11"/>
      <c r="ABI69" s="11"/>
      <c r="ABJ69" s="11"/>
      <c r="ABK69" s="11"/>
      <c r="ABL69" s="11"/>
      <c r="ABM69" s="11"/>
      <c r="ABN69" s="11"/>
      <c r="ABO69" s="11"/>
      <c r="ABP69" s="11"/>
      <c r="ABQ69" s="11"/>
      <c r="ABR69" s="11"/>
      <c r="ABS69" s="11"/>
      <c r="ABT69" s="11"/>
      <c r="ABU69" s="11"/>
      <c r="ABV69" s="11"/>
      <c r="ABW69" s="11"/>
      <c r="ABX69" s="11"/>
      <c r="ABY69" s="11"/>
      <c r="ABZ69" s="11"/>
      <c r="ACA69" s="11"/>
      <c r="ACB69" s="11"/>
      <c r="ACC69" s="11"/>
      <c r="ACD69" s="11"/>
      <c r="ACE69" s="11"/>
      <c r="ACF69" s="11"/>
      <c r="ACG69" s="11"/>
      <c r="ACH69" s="11"/>
      <c r="ACI69" s="11"/>
      <c r="ACJ69" s="11"/>
      <c r="ACK69" s="11"/>
      <c r="ACL69" s="11"/>
      <c r="ACM69" s="11"/>
      <c r="ACN69" s="11"/>
      <c r="ACO69" s="11"/>
      <c r="ACP69" s="11"/>
      <c r="ACQ69" s="11"/>
      <c r="ACR69" s="11"/>
      <c r="ACS69" s="11"/>
      <c r="ACT69" s="11"/>
      <c r="ACU69" s="11"/>
      <c r="ACV69" s="11"/>
      <c r="ACW69" s="11"/>
      <c r="ACX69" s="11"/>
      <c r="ACY69" s="11"/>
      <c r="ACZ69" s="11"/>
      <c r="ADA69" s="11"/>
      <c r="ADB69" s="11"/>
      <c r="ADC69" s="11"/>
      <c r="ADD69" s="11"/>
      <c r="ADE69" s="11"/>
      <c r="ADF69" s="11"/>
      <c r="ADG69" s="11"/>
      <c r="ADH69" s="11"/>
      <c r="ADI69" s="11"/>
      <c r="ADJ69" s="11"/>
      <c r="ADK69" s="11"/>
      <c r="ADL69" s="11"/>
      <c r="ADM69" s="11"/>
      <c r="ADN69" s="11"/>
      <c r="ADO69" s="11"/>
      <c r="ADP69" s="11"/>
      <c r="ADQ69" s="11"/>
      <c r="ADR69" s="11"/>
      <c r="ADS69" s="11"/>
      <c r="ADT69" s="11"/>
      <c r="ADU69" s="11"/>
      <c r="ADV69" s="11"/>
      <c r="ADW69" s="11"/>
      <c r="ADX69" s="11"/>
      <c r="ADY69" s="11"/>
      <c r="ADZ69" s="11"/>
      <c r="AEA69" s="11"/>
      <c r="AEB69" s="11"/>
      <c r="AEC69" s="11"/>
      <c r="AED69" s="11"/>
      <c r="AEE69" s="11"/>
      <c r="AEF69" s="11"/>
      <c r="AEG69" s="11"/>
      <c r="AEH69" s="11"/>
      <c r="AEI69" s="11"/>
      <c r="AEJ69" s="11"/>
      <c r="AEK69" s="11"/>
      <c r="AEL69" s="11"/>
      <c r="AEM69" s="11"/>
      <c r="AEN69" s="11"/>
      <c r="AEO69" s="11"/>
      <c r="AEP69" s="11"/>
      <c r="AEQ69" s="11"/>
      <c r="AER69" s="11"/>
      <c r="AES69" s="11"/>
      <c r="AET69" s="11"/>
      <c r="AEU69" s="11"/>
      <c r="AEV69" s="11"/>
      <c r="AEW69" s="11"/>
      <c r="AEX69" s="11"/>
      <c r="AEY69" s="11"/>
      <c r="AEZ69" s="11"/>
      <c r="AFA69" s="11"/>
      <c r="AFB69" s="11"/>
      <c r="AFC69" s="11"/>
      <c r="AFD69" s="11"/>
      <c r="AFE69" s="11"/>
      <c r="AFF69" s="11"/>
      <c r="AFG69" s="11"/>
      <c r="AFH69" s="11"/>
      <c r="AFI69" s="11"/>
      <c r="AFJ69" s="11"/>
      <c r="AFK69" s="11"/>
      <c r="AFL69" s="11"/>
      <c r="AFM69" s="11"/>
      <c r="AFN69" s="11"/>
      <c r="AFO69" s="11"/>
      <c r="AFP69" s="11"/>
      <c r="AFQ69" s="11"/>
      <c r="AFR69" s="11"/>
      <c r="AFS69" s="11"/>
      <c r="AFT69" s="11"/>
      <c r="AFU69" s="11"/>
      <c r="AFV69" s="11"/>
      <c r="AFW69" s="11"/>
      <c r="AFX69" s="11"/>
      <c r="AFY69" s="11"/>
      <c r="AFZ69" s="11"/>
      <c r="AGA69" s="11"/>
      <c r="AGB69" s="11"/>
      <c r="AGC69" s="11"/>
      <c r="AGD69" s="11"/>
      <c r="AGE69" s="11"/>
      <c r="AGF69" s="11"/>
      <c r="AGG69" s="11"/>
      <c r="AGH69" s="11"/>
      <c r="AGI69" s="11"/>
      <c r="AGJ69" s="11"/>
      <c r="AGK69" s="11"/>
      <c r="AGL69" s="11"/>
      <c r="AGM69" s="11"/>
      <c r="AGN69" s="11"/>
      <c r="AGO69" s="11"/>
      <c r="AGP69" s="11"/>
      <c r="AGQ69" s="11"/>
      <c r="AGR69" s="11"/>
      <c r="AGS69" s="11"/>
      <c r="AGT69" s="11"/>
      <c r="AGU69" s="11"/>
      <c r="AGV69" s="11"/>
      <c r="AGW69" s="11"/>
      <c r="AGX69" s="11"/>
      <c r="AGY69" s="11"/>
      <c r="AGZ69" s="11"/>
      <c r="AHA69" s="11"/>
      <c r="AHB69" s="11"/>
      <c r="AHC69" s="11"/>
      <c r="AHD69" s="11"/>
      <c r="AHE69" s="11"/>
      <c r="AHF69" s="11"/>
      <c r="AHG69" s="11"/>
      <c r="AHH69" s="11"/>
      <c r="AHI69" s="11"/>
      <c r="AHJ69" s="11"/>
      <c r="AHK69" s="11"/>
      <c r="AHL69" s="11"/>
      <c r="AHM69" s="11"/>
      <c r="AHN69" s="11"/>
      <c r="AHO69" s="11"/>
      <c r="AHP69" s="11"/>
      <c r="AHQ69" s="11"/>
      <c r="AHR69" s="11"/>
      <c r="AHS69" s="11"/>
      <c r="AHT69" s="11"/>
      <c r="AHU69" s="11"/>
      <c r="AHV69" s="11"/>
      <c r="AHW69" s="11"/>
      <c r="AHX69" s="11"/>
      <c r="AHY69" s="11"/>
      <c r="AHZ69" s="11"/>
      <c r="AIA69" s="11"/>
      <c r="AIB69" s="11"/>
      <c r="AIC69" s="11"/>
      <c r="AID69" s="11"/>
      <c r="AIE69" s="11"/>
      <c r="AIF69" s="11"/>
      <c r="AIG69" s="11"/>
      <c r="AIH69" s="11"/>
      <c r="AII69" s="11"/>
      <c r="AIJ69" s="11"/>
      <c r="AIK69" s="11"/>
      <c r="AIL69" s="11"/>
      <c r="AIM69" s="11"/>
      <c r="AIN69" s="11"/>
      <c r="AIO69" s="11"/>
      <c r="AIP69" s="11"/>
      <c r="AIQ69" s="11"/>
      <c r="AIR69" s="11"/>
      <c r="AIS69" s="11"/>
      <c r="AIT69" s="11"/>
      <c r="AIU69" s="11"/>
      <c r="AIV69" s="11"/>
      <c r="AIW69" s="11"/>
      <c r="AIX69" s="11"/>
      <c r="AIY69" s="11"/>
      <c r="AIZ69" s="11"/>
      <c r="AJA69" s="11"/>
      <c r="AJB69" s="11"/>
      <c r="AJC69" s="11"/>
      <c r="AJD69" s="11"/>
      <c r="AJE69" s="11"/>
      <c r="AJF69" s="11"/>
      <c r="AJG69" s="11"/>
      <c r="AJH69" s="11"/>
      <c r="AJI69" s="11"/>
      <c r="AJJ69" s="11"/>
      <c r="AJK69" s="11"/>
      <c r="AJL69" s="11"/>
      <c r="AJM69" s="11"/>
      <c r="AJN69" s="11"/>
      <c r="AJO69" s="11"/>
      <c r="AJP69" s="11"/>
      <c r="AJQ69" s="11"/>
      <c r="AJR69" s="11"/>
      <c r="AJS69" s="11"/>
      <c r="AJT69" s="11"/>
      <c r="AJU69" s="11"/>
      <c r="AJV69" s="11"/>
      <c r="AJW69" s="11"/>
      <c r="AJX69" s="11"/>
      <c r="AJY69" s="11"/>
      <c r="AJZ69" s="11"/>
      <c r="AKA69" s="11"/>
      <c r="AKB69" s="11"/>
      <c r="AKC69" s="11"/>
      <c r="AKD69" s="11"/>
      <c r="AKE69" s="11"/>
      <c r="AKF69" s="11"/>
      <c r="AKG69" s="11"/>
      <c r="AKH69" s="11"/>
      <c r="AKI69" s="11"/>
      <c r="AKJ69" s="11"/>
      <c r="AKK69" s="11"/>
      <c r="AKL69" s="11"/>
      <c r="AKM69" s="11"/>
      <c r="AKN69" s="11"/>
      <c r="AKO69" s="11"/>
      <c r="AKP69" s="11"/>
      <c r="AKQ69" s="11"/>
      <c r="AKR69" s="11"/>
      <c r="AKS69" s="11"/>
      <c r="AKT69" s="11"/>
      <c r="AKU69" s="11"/>
      <c r="AKV69" s="11"/>
      <c r="AKW69" s="11"/>
      <c r="AKX69" s="11"/>
      <c r="AKY69" s="11"/>
      <c r="AKZ69" s="11"/>
      <c r="ALA69" s="11"/>
      <c r="ALB69" s="11"/>
      <c r="ALC69" s="11"/>
      <c r="ALD69" s="11"/>
      <c r="ALE69" s="11"/>
      <c r="ALF69" s="11"/>
      <c r="ALG69" s="11"/>
      <c r="ALH69" s="11"/>
      <c r="ALI69" s="11"/>
      <c r="ALJ69" s="11"/>
      <c r="ALK69" s="11"/>
      <c r="ALL69" s="11"/>
      <c r="ALM69" s="11"/>
      <c r="ALN69" s="11"/>
      <c r="ALO69" s="11"/>
      <c r="ALP69" s="11"/>
      <c r="ALQ69" s="11"/>
      <c r="ALR69" s="11"/>
      <c r="ALS69" s="11"/>
      <c r="ALT69" s="11"/>
      <c r="ALU69" s="11"/>
      <c r="ALV69" s="11"/>
      <c r="ALW69" s="11"/>
      <c r="ALX69" s="11"/>
      <c r="ALY69" s="11"/>
      <c r="ALZ69" s="11"/>
      <c r="AMA69" s="11"/>
      <c r="AMB69" s="11"/>
      <c r="AMC69" s="11"/>
    </row>
    <row r="70" spans="1:1017" x14ac:dyDescent="0.25">
      <c r="A70" s="19" t="s">
        <v>58</v>
      </c>
      <c r="B70" s="24" t="s">
        <v>124</v>
      </c>
      <c r="C70" s="20">
        <v>1.2849999999999999</v>
      </c>
      <c r="D70" s="20">
        <v>1.62</v>
      </c>
      <c r="E70" s="21" t="s">
        <v>193</v>
      </c>
      <c r="F70" s="20">
        <v>0.872</v>
      </c>
      <c r="G70" s="27" t="s">
        <v>10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  <c r="IW70" s="11"/>
      <c r="IX70" s="11"/>
      <c r="IY70" s="11"/>
      <c r="IZ70" s="11"/>
      <c r="JA70" s="11"/>
      <c r="JB70" s="11"/>
      <c r="JC70" s="11"/>
      <c r="JD70" s="11"/>
      <c r="JE70" s="11"/>
      <c r="JF70" s="11"/>
      <c r="JG70" s="11"/>
      <c r="JH70" s="11"/>
      <c r="JI70" s="11"/>
      <c r="JJ70" s="11"/>
      <c r="JK70" s="11"/>
      <c r="JL70" s="11"/>
      <c r="JM70" s="11"/>
      <c r="JN70" s="11"/>
      <c r="JO70" s="11"/>
      <c r="JP70" s="11"/>
      <c r="JQ70" s="11"/>
      <c r="JR70" s="11"/>
      <c r="JS70" s="11"/>
      <c r="JT70" s="11"/>
      <c r="JU70" s="11"/>
      <c r="JV70" s="11"/>
      <c r="JW70" s="11"/>
      <c r="JX70" s="11"/>
      <c r="JY70" s="11"/>
      <c r="JZ70" s="11"/>
      <c r="KA70" s="11"/>
      <c r="KB70" s="11"/>
      <c r="KC70" s="11"/>
      <c r="KD70" s="11"/>
      <c r="KE70" s="11"/>
      <c r="KF70" s="11"/>
      <c r="KG70" s="11"/>
      <c r="KH70" s="11"/>
      <c r="KI70" s="11"/>
      <c r="KJ70" s="11"/>
      <c r="KK70" s="11"/>
      <c r="KL70" s="11"/>
      <c r="KM70" s="11"/>
      <c r="KN70" s="11"/>
      <c r="KO70" s="11"/>
      <c r="KP70" s="11"/>
      <c r="KQ70" s="11"/>
      <c r="KR70" s="11"/>
      <c r="KS70" s="11"/>
      <c r="KT70" s="11"/>
      <c r="KU70" s="11"/>
      <c r="KV70" s="11"/>
      <c r="KW70" s="11"/>
      <c r="KX70" s="11"/>
      <c r="KY70" s="11"/>
      <c r="KZ70" s="11"/>
      <c r="LA70" s="11"/>
      <c r="LB70" s="11"/>
      <c r="LC70" s="11"/>
      <c r="LD70" s="11"/>
      <c r="LE70" s="11"/>
      <c r="LF70" s="11"/>
      <c r="LG70" s="11"/>
      <c r="LH70" s="11"/>
      <c r="LI70" s="11"/>
      <c r="LJ70" s="11"/>
      <c r="LK70" s="11"/>
      <c r="LL70" s="11"/>
      <c r="LM70" s="11"/>
      <c r="LN70" s="11"/>
      <c r="LO70" s="11"/>
      <c r="LP70" s="11"/>
      <c r="LQ70" s="11"/>
      <c r="LR70" s="11"/>
      <c r="LS70" s="11"/>
      <c r="LT70" s="11"/>
      <c r="LU70" s="11"/>
      <c r="LV70" s="11"/>
      <c r="LW70" s="11"/>
      <c r="LX70" s="11"/>
      <c r="LY70" s="11"/>
      <c r="LZ70" s="11"/>
      <c r="MA70" s="11"/>
      <c r="MB70" s="11"/>
      <c r="MC70" s="11"/>
      <c r="MD70" s="11"/>
      <c r="ME70" s="11"/>
      <c r="MF70" s="11"/>
      <c r="MG70" s="11"/>
      <c r="MH70" s="11"/>
      <c r="MI70" s="11"/>
      <c r="MJ70" s="11"/>
      <c r="MK70" s="11"/>
      <c r="ML70" s="11"/>
      <c r="MM70" s="11"/>
      <c r="MN70" s="11"/>
      <c r="MO70" s="11"/>
      <c r="MP70" s="11"/>
      <c r="MQ70" s="11"/>
      <c r="MR70" s="11"/>
      <c r="MS70" s="11"/>
      <c r="MT70" s="11"/>
      <c r="MU70" s="11"/>
      <c r="MV70" s="11"/>
      <c r="MW70" s="11"/>
      <c r="MX70" s="11"/>
      <c r="MY70" s="11"/>
      <c r="MZ70" s="11"/>
      <c r="NA70" s="11"/>
      <c r="NB70" s="11"/>
      <c r="NC70" s="11"/>
      <c r="ND70" s="11"/>
      <c r="NE70" s="11"/>
      <c r="NF70" s="11"/>
      <c r="NG70" s="11"/>
      <c r="NH70" s="11"/>
      <c r="NI70" s="11"/>
      <c r="NJ70" s="11"/>
      <c r="NK70" s="11"/>
      <c r="NL70" s="11"/>
      <c r="NM70" s="11"/>
      <c r="NN70" s="11"/>
      <c r="NO70" s="11"/>
      <c r="NP70" s="11"/>
      <c r="NQ70" s="11"/>
      <c r="NR70" s="11"/>
      <c r="NS70" s="11"/>
      <c r="NT70" s="11"/>
      <c r="NU70" s="11"/>
      <c r="NV70" s="11"/>
      <c r="NW70" s="11"/>
      <c r="NX70" s="11"/>
      <c r="NY70" s="11"/>
      <c r="NZ70" s="11"/>
      <c r="OA70" s="11"/>
      <c r="OB70" s="11"/>
      <c r="OC70" s="11"/>
      <c r="OD70" s="11"/>
      <c r="OE70" s="11"/>
      <c r="OF70" s="11"/>
      <c r="OG70" s="11"/>
      <c r="OH70" s="11"/>
      <c r="OI70" s="11"/>
      <c r="OJ70" s="11"/>
      <c r="OK70" s="11"/>
      <c r="OL70" s="11"/>
      <c r="OM70" s="11"/>
      <c r="ON70" s="11"/>
      <c r="OO70" s="11"/>
      <c r="OP70" s="11"/>
      <c r="OQ70" s="11"/>
      <c r="OR70" s="11"/>
      <c r="OS70" s="11"/>
      <c r="OT70" s="11"/>
      <c r="OU70" s="11"/>
      <c r="OV70" s="11"/>
      <c r="OW70" s="11"/>
      <c r="OX70" s="11"/>
      <c r="OY70" s="11"/>
      <c r="OZ70" s="11"/>
      <c r="PA70" s="11"/>
      <c r="PB70" s="11"/>
      <c r="PC70" s="11"/>
      <c r="PD70" s="11"/>
      <c r="PE70" s="11"/>
      <c r="PF70" s="11"/>
      <c r="PG70" s="11"/>
      <c r="PH70" s="11"/>
      <c r="PI70" s="11"/>
      <c r="PJ70" s="11"/>
      <c r="PK70" s="11"/>
      <c r="PL70" s="11"/>
      <c r="PM70" s="11"/>
      <c r="PN70" s="11"/>
      <c r="PO70" s="11"/>
      <c r="PP70" s="11"/>
      <c r="PQ70" s="11"/>
      <c r="PR70" s="11"/>
      <c r="PS70" s="11"/>
      <c r="PT70" s="11"/>
      <c r="PU70" s="11"/>
      <c r="PV70" s="11"/>
      <c r="PW70" s="11"/>
      <c r="PX70" s="11"/>
      <c r="PY70" s="11"/>
      <c r="PZ70" s="11"/>
      <c r="QA70" s="11"/>
      <c r="QB70" s="11"/>
      <c r="QC70" s="11"/>
      <c r="QD70" s="11"/>
      <c r="QE70" s="11"/>
      <c r="QF70" s="11"/>
      <c r="QG70" s="11"/>
      <c r="QH70" s="11"/>
      <c r="QI70" s="11"/>
      <c r="QJ70" s="11"/>
      <c r="QK70" s="11"/>
      <c r="QL70" s="11"/>
      <c r="QM70" s="11"/>
      <c r="QN70" s="11"/>
      <c r="QO70" s="11"/>
      <c r="QP70" s="11"/>
      <c r="QQ70" s="11"/>
      <c r="QR70" s="11"/>
      <c r="QS70" s="11"/>
      <c r="QT70" s="11"/>
      <c r="QU70" s="11"/>
      <c r="QV70" s="11"/>
      <c r="QW70" s="11"/>
      <c r="QX70" s="11"/>
      <c r="QY70" s="11"/>
      <c r="QZ70" s="11"/>
      <c r="RA70" s="11"/>
      <c r="RB70" s="11"/>
      <c r="RC70" s="11"/>
      <c r="RD70" s="11"/>
      <c r="RE70" s="11"/>
      <c r="RF70" s="11"/>
      <c r="RG70" s="11"/>
      <c r="RH70" s="11"/>
      <c r="RI70" s="11"/>
      <c r="RJ70" s="11"/>
      <c r="RK70" s="11"/>
      <c r="RL70" s="11"/>
      <c r="RM70" s="11"/>
      <c r="RN70" s="11"/>
      <c r="RO70" s="11"/>
      <c r="RP70" s="11"/>
      <c r="RQ70" s="11"/>
      <c r="RR70" s="11"/>
      <c r="RS70" s="11"/>
      <c r="RT70" s="11"/>
      <c r="RU70" s="11"/>
      <c r="RV70" s="11"/>
      <c r="RW70" s="11"/>
      <c r="RX70" s="11"/>
      <c r="RY70" s="11"/>
      <c r="RZ70" s="11"/>
      <c r="SA70" s="11"/>
      <c r="SB70" s="11"/>
      <c r="SC70" s="11"/>
      <c r="SD70" s="11"/>
      <c r="SE70" s="11"/>
      <c r="SF70" s="11"/>
      <c r="SG70" s="11"/>
      <c r="SH70" s="11"/>
      <c r="SI70" s="11"/>
      <c r="SJ70" s="11"/>
      <c r="SK70" s="11"/>
      <c r="SL70" s="11"/>
      <c r="SM70" s="11"/>
      <c r="SN70" s="11"/>
      <c r="SO70" s="11"/>
      <c r="SP70" s="11"/>
      <c r="SQ70" s="11"/>
      <c r="SR70" s="11"/>
      <c r="SS70" s="11"/>
      <c r="ST70" s="11"/>
      <c r="SU70" s="11"/>
      <c r="SV70" s="11"/>
      <c r="SW70" s="11"/>
      <c r="SX70" s="11"/>
      <c r="SY70" s="11"/>
      <c r="SZ70" s="11"/>
      <c r="TA70" s="11"/>
      <c r="TB70" s="11"/>
      <c r="TC70" s="11"/>
      <c r="TD70" s="11"/>
      <c r="TE70" s="11"/>
      <c r="TF70" s="11"/>
      <c r="TG70" s="11"/>
      <c r="TH70" s="11"/>
      <c r="TI70" s="11"/>
      <c r="TJ70" s="11"/>
      <c r="TK70" s="11"/>
      <c r="TL70" s="11"/>
      <c r="TM70" s="11"/>
      <c r="TN70" s="11"/>
      <c r="TO70" s="11"/>
      <c r="TP70" s="11"/>
      <c r="TQ70" s="11"/>
      <c r="TR70" s="11"/>
      <c r="TS70" s="11"/>
      <c r="TT70" s="11"/>
      <c r="TU70" s="11"/>
      <c r="TV70" s="11"/>
      <c r="TW70" s="11"/>
      <c r="TX70" s="11"/>
      <c r="TY70" s="11"/>
      <c r="TZ70" s="11"/>
      <c r="UA70" s="11"/>
      <c r="UB70" s="11"/>
      <c r="UC70" s="11"/>
      <c r="UD70" s="11"/>
      <c r="UE70" s="11"/>
      <c r="UF70" s="11"/>
      <c r="UG70" s="11"/>
      <c r="UH70" s="11"/>
      <c r="UI70" s="11"/>
      <c r="UJ70" s="11"/>
      <c r="UK70" s="11"/>
      <c r="UL70" s="11"/>
      <c r="UM70" s="11"/>
      <c r="UN70" s="11"/>
      <c r="UO70" s="11"/>
      <c r="UP70" s="11"/>
      <c r="UQ70" s="11"/>
      <c r="UR70" s="11"/>
      <c r="US70" s="11"/>
      <c r="UT70" s="11"/>
      <c r="UU70" s="11"/>
      <c r="UV70" s="11"/>
      <c r="UW70" s="11"/>
      <c r="UX70" s="11"/>
      <c r="UY70" s="11"/>
      <c r="UZ70" s="11"/>
      <c r="VA70" s="11"/>
      <c r="VB70" s="11"/>
      <c r="VC70" s="11"/>
      <c r="VD70" s="11"/>
      <c r="VE70" s="11"/>
      <c r="VF70" s="11"/>
      <c r="VG70" s="11"/>
      <c r="VH70" s="11"/>
      <c r="VI70" s="11"/>
      <c r="VJ70" s="11"/>
      <c r="VK70" s="11"/>
      <c r="VL70" s="11"/>
      <c r="VM70" s="11"/>
      <c r="VN70" s="11"/>
      <c r="VO70" s="11"/>
      <c r="VP70" s="11"/>
      <c r="VQ70" s="11"/>
      <c r="VR70" s="11"/>
      <c r="VS70" s="11"/>
      <c r="VT70" s="11"/>
      <c r="VU70" s="11"/>
      <c r="VV70" s="11"/>
      <c r="VW70" s="11"/>
      <c r="VX70" s="11"/>
      <c r="VY70" s="11"/>
      <c r="VZ70" s="11"/>
      <c r="WA70" s="11"/>
      <c r="WB70" s="11"/>
      <c r="WC70" s="11"/>
      <c r="WD70" s="11"/>
      <c r="WE70" s="11"/>
      <c r="WF70" s="11"/>
      <c r="WG70" s="11"/>
      <c r="WH70" s="11"/>
      <c r="WI70" s="11"/>
      <c r="WJ70" s="11"/>
      <c r="WK70" s="11"/>
      <c r="WL70" s="11"/>
      <c r="WM70" s="11"/>
      <c r="WN70" s="11"/>
      <c r="WO70" s="11"/>
      <c r="WP70" s="11"/>
      <c r="WQ70" s="11"/>
      <c r="WR70" s="11"/>
      <c r="WS70" s="11"/>
      <c r="WT70" s="11"/>
      <c r="WU70" s="11"/>
      <c r="WV70" s="11"/>
      <c r="WW70" s="11"/>
      <c r="WX70" s="11"/>
      <c r="WY70" s="11"/>
      <c r="WZ70" s="11"/>
      <c r="XA70" s="11"/>
      <c r="XB70" s="11"/>
      <c r="XC70" s="11"/>
      <c r="XD70" s="11"/>
      <c r="XE70" s="11"/>
      <c r="XF70" s="11"/>
      <c r="XG70" s="11"/>
      <c r="XH70" s="11"/>
      <c r="XI70" s="11"/>
      <c r="XJ70" s="11"/>
      <c r="XK70" s="11"/>
      <c r="XL70" s="11"/>
      <c r="XM70" s="11"/>
      <c r="XN70" s="11"/>
      <c r="XO70" s="11"/>
      <c r="XP70" s="11"/>
      <c r="XQ70" s="11"/>
      <c r="XR70" s="11"/>
      <c r="XS70" s="11"/>
      <c r="XT70" s="11"/>
      <c r="XU70" s="11"/>
      <c r="XV70" s="11"/>
      <c r="XW70" s="11"/>
      <c r="XX70" s="11"/>
      <c r="XY70" s="11"/>
      <c r="XZ70" s="11"/>
      <c r="YA70" s="11"/>
      <c r="YB70" s="11"/>
      <c r="YC70" s="11"/>
      <c r="YD70" s="11"/>
      <c r="YE70" s="11"/>
      <c r="YF70" s="11"/>
      <c r="YG70" s="11"/>
      <c r="YH70" s="11"/>
      <c r="YI70" s="11"/>
      <c r="YJ70" s="11"/>
      <c r="YK70" s="11"/>
      <c r="YL70" s="11"/>
      <c r="YM70" s="11"/>
      <c r="YN70" s="11"/>
      <c r="YO70" s="11"/>
      <c r="YP70" s="11"/>
      <c r="YQ70" s="11"/>
      <c r="YR70" s="11"/>
      <c r="YS70" s="11"/>
      <c r="YT70" s="11"/>
      <c r="YU70" s="11"/>
      <c r="YV70" s="11"/>
      <c r="YW70" s="11"/>
      <c r="YX70" s="11"/>
      <c r="YY70" s="11"/>
      <c r="YZ70" s="11"/>
      <c r="ZA70" s="11"/>
      <c r="ZB70" s="11"/>
      <c r="ZC70" s="11"/>
      <c r="ZD70" s="11"/>
      <c r="ZE70" s="11"/>
      <c r="ZF70" s="11"/>
      <c r="ZG70" s="11"/>
      <c r="ZH70" s="11"/>
      <c r="ZI70" s="11"/>
      <c r="ZJ70" s="11"/>
      <c r="ZK70" s="11"/>
      <c r="ZL70" s="11"/>
      <c r="ZM70" s="11"/>
      <c r="ZN70" s="11"/>
      <c r="ZO70" s="11"/>
      <c r="ZP70" s="11"/>
      <c r="ZQ70" s="11"/>
      <c r="ZR70" s="11"/>
      <c r="ZS70" s="11"/>
      <c r="ZT70" s="11"/>
      <c r="ZU70" s="11"/>
      <c r="ZV70" s="11"/>
      <c r="ZW70" s="11"/>
      <c r="ZX70" s="11"/>
      <c r="ZY70" s="11"/>
      <c r="ZZ70" s="11"/>
      <c r="AAA70" s="11"/>
      <c r="AAB70" s="11"/>
      <c r="AAC70" s="11"/>
      <c r="AAD70" s="11"/>
      <c r="AAE70" s="11"/>
      <c r="AAF70" s="11"/>
      <c r="AAG70" s="11"/>
      <c r="AAH70" s="11"/>
      <c r="AAI70" s="11"/>
      <c r="AAJ70" s="11"/>
      <c r="AAK70" s="11"/>
      <c r="AAL70" s="11"/>
      <c r="AAM70" s="11"/>
      <c r="AAN70" s="11"/>
      <c r="AAO70" s="11"/>
      <c r="AAP70" s="11"/>
      <c r="AAQ70" s="11"/>
      <c r="AAR70" s="11"/>
      <c r="AAS70" s="11"/>
      <c r="AAT70" s="11"/>
      <c r="AAU70" s="11"/>
      <c r="AAV70" s="11"/>
      <c r="AAW70" s="11"/>
      <c r="AAX70" s="11"/>
      <c r="AAY70" s="11"/>
      <c r="AAZ70" s="11"/>
      <c r="ABA70" s="11"/>
      <c r="ABB70" s="11"/>
      <c r="ABC70" s="11"/>
      <c r="ABD70" s="11"/>
      <c r="ABE70" s="11"/>
      <c r="ABF70" s="11"/>
      <c r="ABG70" s="11"/>
      <c r="ABH70" s="11"/>
      <c r="ABI70" s="11"/>
      <c r="ABJ70" s="11"/>
      <c r="ABK70" s="11"/>
      <c r="ABL70" s="11"/>
      <c r="ABM70" s="11"/>
      <c r="ABN70" s="11"/>
      <c r="ABO70" s="11"/>
      <c r="ABP70" s="11"/>
      <c r="ABQ70" s="11"/>
      <c r="ABR70" s="11"/>
      <c r="ABS70" s="11"/>
      <c r="ABT70" s="11"/>
      <c r="ABU70" s="11"/>
      <c r="ABV70" s="11"/>
      <c r="ABW70" s="11"/>
      <c r="ABX70" s="11"/>
      <c r="ABY70" s="11"/>
      <c r="ABZ70" s="11"/>
      <c r="ACA70" s="11"/>
      <c r="ACB70" s="11"/>
      <c r="ACC70" s="11"/>
      <c r="ACD70" s="11"/>
      <c r="ACE70" s="11"/>
      <c r="ACF70" s="11"/>
      <c r="ACG70" s="11"/>
      <c r="ACH70" s="11"/>
      <c r="ACI70" s="11"/>
      <c r="ACJ70" s="11"/>
      <c r="ACK70" s="11"/>
      <c r="ACL70" s="11"/>
      <c r="ACM70" s="11"/>
      <c r="ACN70" s="11"/>
      <c r="ACO70" s="11"/>
      <c r="ACP70" s="11"/>
      <c r="ACQ70" s="11"/>
      <c r="ACR70" s="11"/>
      <c r="ACS70" s="11"/>
      <c r="ACT70" s="11"/>
      <c r="ACU70" s="11"/>
      <c r="ACV70" s="11"/>
      <c r="ACW70" s="11"/>
      <c r="ACX70" s="11"/>
      <c r="ACY70" s="11"/>
      <c r="ACZ70" s="11"/>
      <c r="ADA70" s="11"/>
      <c r="ADB70" s="11"/>
      <c r="ADC70" s="11"/>
      <c r="ADD70" s="11"/>
      <c r="ADE70" s="11"/>
      <c r="ADF70" s="11"/>
      <c r="ADG70" s="11"/>
      <c r="ADH70" s="11"/>
      <c r="ADI70" s="11"/>
      <c r="ADJ70" s="11"/>
      <c r="ADK70" s="11"/>
      <c r="ADL70" s="11"/>
      <c r="ADM70" s="11"/>
      <c r="ADN70" s="11"/>
      <c r="ADO70" s="11"/>
      <c r="ADP70" s="11"/>
      <c r="ADQ70" s="11"/>
      <c r="ADR70" s="11"/>
      <c r="ADS70" s="11"/>
      <c r="ADT70" s="11"/>
      <c r="ADU70" s="11"/>
      <c r="ADV70" s="11"/>
      <c r="ADW70" s="11"/>
      <c r="ADX70" s="11"/>
      <c r="ADY70" s="11"/>
      <c r="ADZ70" s="11"/>
      <c r="AEA70" s="11"/>
      <c r="AEB70" s="11"/>
      <c r="AEC70" s="11"/>
      <c r="AED70" s="11"/>
      <c r="AEE70" s="11"/>
      <c r="AEF70" s="11"/>
      <c r="AEG70" s="11"/>
      <c r="AEH70" s="11"/>
      <c r="AEI70" s="11"/>
      <c r="AEJ70" s="11"/>
      <c r="AEK70" s="11"/>
      <c r="AEL70" s="11"/>
      <c r="AEM70" s="11"/>
      <c r="AEN70" s="11"/>
      <c r="AEO70" s="11"/>
      <c r="AEP70" s="11"/>
      <c r="AEQ70" s="11"/>
      <c r="AER70" s="11"/>
      <c r="AES70" s="11"/>
      <c r="AET70" s="11"/>
      <c r="AEU70" s="11"/>
      <c r="AEV70" s="11"/>
      <c r="AEW70" s="11"/>
      <c r="AEX70" s="11"/>
      <c r="AEY70" s="11"/>
      <c r="AEZ70" s="11"/>
      <c r="AFA70" s="11"/>
      <c r="AFB70" s="11"/>
      <c r="AFC70" s="11"/>
      <c r="AFD70" s="11"/>
      <c r="AFE70" s="11"/>
      <c r="AFF70" s="11"/>
      <c r="AFG70" s="11"/>
      <c r="AFH70" s="11"/>
      <c r="AFI70" s="11"/>
      <c r="AFJ70" s="11"/>
      <c r="AFK70" s="11"/>
      <c r="AFL70" s="11"/>
      <c r="AFM70" s="11"/>
      <c r="AFN70" s="11"/>
      <c r="AFO70" s="11"/>
      <c r="AFP70" s="11"/>
      <c r="AFQ70" s="11"/>
      <c r="AFR70" s="11"/>
      <c r="AFS70" s="11"/>
      <c r="AFT70" s="11"/>
      <c r="AFU70" s="11"/>
      <c r="AFV70" s="11"/>
      <c r="AFW70" s="11"/>
      <c r="AFX70" s="11"/>
      <c r="AFY70" s="11"/>
      <c r="AFZ70" s="11"/>
      <c r="AGA70" s="11"/>
      <c r="AGB70" s="11"/>
      <c r="AGC70" s="11"/>
      <c r="AGD70" s="11"/>
      <c r="AGE70" s="11"/>
      <c r="AGF70" s="11"/>
      <c r="AGG70" s="11"/>
      <c r="AGH70" s="11"/>
      <c r="AGI70" s="11"/>
      <c r="AGJ70" s="11"/>
      <c r="AGK70" s="11"/>
      <c r="AGL70" s="11"/>
      <c r="AGM70" s="11"/>
      <c r="AGN70" s="11"/>
      <c r="AGO70" s="11"/>
      <c r="AGP70" s="11"/>
      <c r="AGQ70" s="11"/>
      <c r="AGR70" s="11"/>
      <c r="AGS70" s="11"/>
      <c r="AGT70" s="11"/>
      <c r="AGU70" s="11"/>
      <c r="AGV70" s="11"/>
      <c r="AGW70" s="11"/>
      <c r="AGX70" s="11"/>
      <c r="AGY70" s="11"/>
      <c r="AGZ70" s="11"/>
      <c r="AHA70" s="11"/>
      <c r="AHB70" s="11"/>
      <c r="AHC70" s="11"/>
      <c r="AHD70" s="11"/>
      <c r="AHE70" s="11"/>
      <c r="AHF70" s="11"/>
      <c r="AHG70" s="11"/>
      <c r="AHH70" s="11"/>
      <c r="AHI70" s="11"/>
      <c r="AHJ70" s="11"/>
      <c r="AHK70" s="11"/>
      <c r="AHL70" s="11"/>
      <c r="AHM70" s="11"/>
      <c r="AHN70" s="11"/>
      <c r="AHO70" s="11"/>
      <c r="AHP70" s="11"/>
      <c r="AHQ70" s="11"/>
      <c r="AHR70" s="11"/>
      <c r="AHS70" s="11"/>
      <c r="AHT70" s="11"/>
      <c r="AHU70" s="11"/>
      <c r="AHV70" s="11"/>
      <c r="AHW70" s="11"/>
      <c r="AHX70" s="11"/>
      <c r="AHY70" s="11"/>
      <c r="AHZ70" s="11"/>
      <c r="AIA70" s="11"/>
      <c r="AIB70" s="11"/>
      <c r="AIC70" s="11"/>
      <c r="AID70" s="11"/>
      <c r="AIE70" s="11"/>
      <c r="AIF70" s="11"/>
      <c r="AIG70" s="11"/>
      <c r="AIH70" s="11"/>
      <c r="AII70" s="11"/>
      <c r="AIJ70" s="11"/>
      <c r="AIK70" s="11"/>
      <c r="AIL70" s="11"/>
      <c r="AIM70" s="11"/>
      <c r="AIN70" s="11"/>
      <c r="AIO70" s="11"/>
      <c r="AIP70" s="11"/>
      <c r="AIQ70" s="11"/>
      <c r="AIR70" s="11"/>
      <c r="AIS70" s="11"/>
      <c r="AIT70" s="11"/>
      <c r="AIU70" s="11"/>
      <c r="AIV70" s="11"/>
      <c r="AIW70" s="11"/>
      <c r="AIX70" s="11"/>
      <c r="AIY70" s="11"/>
      <c r="AIZ70" s="11"/>
      <c r="AJA70" s="11"/>
      <c r="AJB70" s="11"/>
      <c r="AJC70" s="11"/>
      <c r="AJD70" s="11"/>
      <c r="AJE70" s="11"/>
      <c r="AJF70" s="11"/>
      <c r="AJG70" s="11"/>
      <c r="AJH70" s="11"/>
      <c r="AJI70" s="11"/>
      <c r="AJJ70" s="11"/>
      <c r="AJK70" s="11"/>
      <c r="AJL70" s="11"/>
      <c r="AJM70" s="11"/>
      <c r="AJN70" s="11"/>
      <c r="AJO70" s="11"/>
      <c r="AJP70" s="11"/>
      <c r="AJQ70" s="11"/>
      <c r="AJR70" s="11"/>
      <c r="AJS70" s="11"/>
      <c r="AJT70" s="11"/>
      <c r="AJU70" s="11"/>
      <c r="AJV70" s="11"/>
      <c r="AJW70" s="11"/>
      <c r="AJX70" s="11"/>
      <c r="AJY70" s="11"/>
      <c r="AJZ70" s="11"/>
      <c r="AKA70" s="11"/>
      <c r="AKB70" s="11"/>
      <c r="AKC70" s="11"/>
      <c r="AKD70" s="11"/>
      <c r="AKE70" s="11"/>
      <c r="AKF70" s="11"/>
      <c r="AKG70" s="11"/>
      <c r="AKH70" s="11"/>
      <c r="AKI70" s="11"/>
      <c r="AKJ70" s="11"/>
      <c r="AKK70" s="11"/>
      <c r="AKL70" s="11"/>
      <c r="AKM70" s="11"/>
      <c r="AKN70" s="11"/>
      <c r="AKO70" s="11"/>
      <c r="AKP70" s="11"/>
      <c r="AKQ70" s="11"/>
      <c r="AKR70" s="11"/>
      <c r="AKS70" s="11"/>
      <c r="AKT70" s="11"/>
      <c r="AKU70" s="11"/>
      <c r="AKV70" s="11"/>
      <c r="AKW70" s="11"/>
      <c r="AKX70" s="11"/>
      <c r="AKY70" s="11"/>
      <c r="AKZ70" s="11"/>
      <c r="ALA70" s="11"/>
      <c r="ALB70" s="11"/>
      <c r="ALC70" s="11"/>
      <c r="ALD70" s="11"/>
      <c r="ALE70" s="11"/>
      <c r="ALF70" s="11"/>
      <c r="ALG70" s="11"/>
      <c r="ALH70" s="11"/>
      <c r="ALI70" s="11"/>
      <c r="ALJ70" s="11"/>
      <c r="ALK70" s="11"/>
      <c r="ALL70" s="11"/>
      <c r="ALM70" s="11"/>
      <c r="ALN70" s="11"/>
      <c r="ALO70" s="11"/>
      <c r="ALP70" s="11"/>
      <c r="ALQ70" s="11"/>
      <c r="ALR70" s="11"/>
      <c r="ALS70" s="11"/>
      <c r="ALT70" s="11"/>
      <c r="ALU70" s="11"/>
      <c r="ALV70" s="11"/>
      <c r="ALW70" s="11"/>
      <c r="ALX70" s="11"/>
      <c r="ALY70" s="11"/>
      <c r="ALZ70" s="11"/>
      <c r="AMA70" s="11"/>
      <c r="AMB70" s="11"/>
      <c r="AMC70" s="11"/>
    </row>
    <row r="71" spans="1:1017" x14ac:dyDescent="0.25">
      <c r="A71" s="19" t="s">
        <v>60</v>
      </c>
      <c r="B71" s="21" t="s">
        <v>19</v>
      </c>
      <c r="C71" s="16">
        <v>0.59499999999999997</v>
      </c>
      <c r="D71" s="16">
        <v>0.81</v>
      </c>
      <c r="E71" s="15" t="s">
        <v>148</v>
      </c>
      <c r="F71" s="16">
        <f>0.633-0.26</f>
        <v>0.373</v>
      </c>
      <c r="G71" s="27" t="s">
        <v>10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  <c r="IW71" s="11"/>
      <c r="IX71" s="11"/>
      <c r="IY71" s="11"/>
      <c r="IZ71" s="11"/>
      <c r="JA71" s="11"/>
      <c r="JB71" s="11"/>
      <c r="JC71" s="11"/>
      <c r="JD71" s="11"/>
      <c r="JE71" s="11"/>
      <c r="JF71" s="11"/>
      <c r="JG71" s="11"/>
      <c r="JH71" s="11"/>
      <c r="JI71" s="11"/>
      <c r="JJ71" s="11"/>
      <c r="JK71" s="11"/>
      <c r="JL71" s="11"/>
      <c r="JM71" s="11"/>
      <c r="JN71" s="11"/>
      <c r="JO71" s="11"/>
      <c r="JP71" s="11"/>
      <c r="JQ71" s="11"/>
      <c r="JR71" s="11"/>
      <c r="JS71" s="11"/>
      <c r="JT71" s="11"/>
      <c r="JU71" s="11"/>
      <c r="JV71" s="11"/>
      <c r="JW71" s="11"/>
      <c r="JX71" s="11"/>
      <c r="JY71" s="11"/>
      <c r="JZ71" s="11"/>
      <c r="KA71" s="11"/>
      <c r="KB71" s="11"/>
      <c r="KC71" s="11"/>
      <c r="KD71" s="11"/>
      <c r="KE71" s="11"/>
      <c r="KF71" s="11"/>
      <c r="KG71" s="11"/>
      <c r="KH71" s="11"/>
      <c r="KI71" s="11"/>
      <c r="KJ71" s="11"/>
      <c r="KK71" s="11"/>
      <c r="KL71" s="11"/>
      <c r="KM71" s="11"/>
      <c r="KN71" s="11"/>
      <c r="KO71" s="11"/>
      <c r="KP71" s="11"/>
      <c r="KQ71" s="11"/>
      <c r="KR71" s="11"/>
      <c r="KS71" s="11"/>
      <c r="KT71" s="11"/>
      <c r="KU71" s="11"/>
      <c r="KV71" s="11"/>
      <c r="KW71" s="11"/>
      <c r="KX71" s="11"/>
      <c r="KY71" s="11"/>
      <c r="KZ71" s="11"/>
      <c r="LA71" s="11"/>
      <c r="LB71" s="11"/>
      <c r="LC71" s="11"/>
      <c r="LD71" s="11"/>
      <c r="LE71" s="11"/>
      <c r="LF71" s="11"/>
      <c r="LG71" s="11"/>
      <c r="LH71" s="11"/>
      <c r="LI71" s="11"/>
      <c r="LJ71" s="11"/>
      <c r="LK71" s="11"/>
      <c r="LL71" s="11"/>
      <c r="LM71" s="11"/>
      <c r="LN71" s="11"/>
      <c r="LO71" s="11"/>
      <c r="LP71" s="11"/>
      <c r="LQ71" s="11"/>
      <c r="LR71" s="11"/>
      <c r="LS71" s="11"/>
      <c r="LT71" s="11"/>
      <c r="LU71" s="11"/>
      <c r="LV71" s="11"/>
      <c r="LW71" s="11"/>
      <c r="LX71" s="11"/>
      <c r="LY71" s="11"/>
      <c r="LZ71" s="11"/>
      <c r="MA71" s="11"/>
      <c r="MB71" s="11"/>
      <c r="MC71" s="11"/>
      <c r="MD71" s="11"/>
      <c r="ME71" s="11"/>
      <c r="MF71" s="11"/>
      <c r="MG71" s="11"/>
      <c r="MH71" s="11"/>
      <c r="MI71" s="11"/>
      <c r="MJ71" s="11"/>
      <c r="MK71" s="11"/>
      <c r="ML71" s="11"/>
      <c r="MM71" s="11"/>
      <c r="MN71" s="11"/>
      <c r="MO71" s="11"/>
      <c r="MP71" s="11"/>
      <c r="MQ71" s="11"/>
      <c r="MR71" s="11"/>
      <c r="MS71" s="11"/>
      <c r="MT71" s="11"/>
      <c r="MU71" s="11"/>
      <c r="MV71" s="11"/>
      <c r="MW71" s="11"/>
      <c r="MX71" s="11"/>
      <c r="MY71" s="11"/>
      <c r="MZ71" s="11"/>
      <c r="NA71" s="11"/>
      <c r="NB71" s="11"/>
      <c r="NC71" s="11"/>
      <c r="ND71" s="11"/>
      <c r="NE71" s="11"/>
      <c r="NF71" s="11"/>
      <c r="NG71" s="11"/>
      <c r="NH71" s="11"/>
      <c r="NI71" s="11"/>
      <c r="NJ71" s="11"/>
      <c r="NK71" s="11"/>
      <c r="NL71" s="11"/>
      <c r="NM71" s="11"/>
      <c r="NN71" s="11"/>
      <c r="NO71" s="11"/>
      <c r="NP71" s="11"/>
      <c r="NQ71" s="11"/>
      <c r="NR71" s="11"/>
      <c r="NS71" s="11"/>
      <c r="NT71" s="11"/>
      <c r="NU71" s="11"/>
      <c r="NV71" s="11"/>
      <c r="NW71" s="11"/>
      <c r="NX71" s="11"/>
      <c r="NY71" s="11"/>
      <c r="NZ71" s="11"/>
      <c r="OA71" s="11"/>
      <c r="OB71" s="11"/>
      <c r="OC71" s="11"/>
      <c r="OD71" s="11"/>
      <c r="OE71" s="11"/>
      <c r="OF71" s="11"/>
      <c r="OG71" s="11"/>
      <c r="OH71" s="11"/>
      <c r="OI71" s="11"/>
      <c r="OJ71" s="11"/>
      <c r="OK71" s="11"/>
      <c r="OL71" s="11"/>
      <c r="OM71" s="11"/>
      <c r="ON71" s="11"/>
      <c r="OO71" s="11"/>
      <c r="OP71" s="11"/>
      <c r="OQ71" s="11"/>
      <c r="OR71" s="11"/>
      <c r="OS71" s="11"/>
      <c r="OT71" s="11"/>
      <c r="OU71" s="11"/>
      <c r="OV71" s="11"/>
      <c r="OW71" s="11"/>
      <c r="OX71" s="11"/>
      <c r="OY71" s="11"/>
      <c r="OZ71" s="11"/>
      <c r="PA71" s="11"/>
      <c r="PB71" s="11"/>
      <c r="PC71" s="11"/>
      <c r="PD71" s="11"/>
      <c r="PE71" s="11"/>
      <c r="PF71" s="11"/>
      <c r="PG71" s="11"/>
      <c r="PH71" s="11"/>
      <c r="PI71" s="11"/>
      <c r="PJ71" s="11"/>
      <c r="PK71" s="11"/>
      <c r="PL71" s="11"/>
      <c r="PM71" s="11"/>
      <c r="PN71" s="11"/>
      <c r="PO71" s="11"/>
      <c r="PP71" s="11"/>
      <c r="PQ71" s="11"/>
      <c r="PR71" s="11"/>
      <c r="PS71" s="11"/>
      <c r="PT71" s="11"/>
      <c r="PU71" s="11"/>
      <c r="PV71" s="11"/>
      <c r="PW71" s="11"/>
      <c r="PX71" s="11"/>
      <c r="PY71" s="11"/>
      <c r="PZ71" s="11"/>
      <c r="QA71" s="11"/>
      <c r="QB71" s="11"/>
      <c r="QC71" s="11"/>
      <c r="QD71" s="11"/>
      <c r="QE71" s="11"/>
      <c r="QF71" s="11"/>
      <c r="QG71" s="11"/>
      <c r="QH71" s="11"/>
      <c r="QI71" s="11"/>
      <c r="QJ71" s="11"/>
      <c r="QK71" s="11"/>
      <c r="QL71" s="11"/>
      <c r="QM71" s="11"/>
      <c r="QN71" s="11"/>
      <c r="QO71" s="11"/>
      <c r="QP71" s="11"/>
      <c r="QQ71" s="11"/>
      <c r="QR71" s="11"/>
      <c r="QS71" s="11"/>
      <c r="QT71" s="11"/>
      <c r="QU71" s="11"/>
      <c r="QV71" s="11"/>
      <c r="QW71" s="11"/>
      <c r="QX71" s="11"/>
      <c r="QY71" s="11"/>
      <c r="QZ71" s="11"/>
      <c r="RA71" s="11"/>
      <c r="RB71" s="11"/>
      <c r="RC71" s="11"/>
      <c r="RD71" s="11"/>
      <c r="RE71" s="11"/>
      <c r="RF71" s="11"/>
      <c r="RG71" s="11"/>
      <c r="RH71" s="11"/>
      <c r="RI71" s="11"/>
      <c r="RJ71" s="11"/>
      <c r="RK71" s="11"/>
      <c r="RL71" s="11"/>
      <c r="RM71" s="11"/>
      <c r="RN71" s="11"/>
      <c r="RO71" s="11"/>
      <c r="RP71" s="11"/>
      <c r="RQ71" s="11"/>
      <c r="RR71" s="11"/>
      <c r="RS71" s="11"/>
      <c r="RT71" s="11"/>
      <c r="RU71" s="11"/>
      <c r="RV71" s="11"/>
      <c r="RW71" s="11"/>
      <c r="RX71" s="11"/>
      <c r="RY71" s="11"/>
      <c r="RZ71" s="11"/>
      <c r="SA71" s="11"/>
      <c r="SB71" s="11"/>
      <c r="SC71" s="11"/>
      <c r="SD71" s="11"/>
      <c r="SE71" s="11"/>
      <c r="SF71" s="11"/>
      <c r="SG71" s="11"/>
      <c r="SH71" s="11"/>
      <c r="SI71" s="11"/>
      <c r="SJ71" s="11"/>
      <c r="SK71" s="11"/>
      <c r="SL71" s="11"/>
      <c r="SM71" s="11"/>
      <c r="SN71" s="11"/>
      <c r="SO71" s="11"/>
      <c r="SP71" s="11"/>
      <c r="SQ71" s="11"/>
      <c r="SR71" s="11"/>
      <c r="SS71" s="11"/>
      <c r="ST71" s="11"/>
      <c r="SU71" s="11"/>
      <c r="SV71" s="11"/>
      <c r="SW71" s="11"/>
      <c r="SX71" s="11"/>
      <c r="SY71" s="11"/>
      <c r="SZ71" s="11"/>
      <c r="TA71" s="11"/>
      <c r="TB71" s="11"/>
      <c r="TC71" s="11"/>
      <c r="TD71" s="11"/>
      <c r="TE71" s="11"/>
      <c r="TF71" s="11"/>
      <c r="TG71" s="11"/>
      <c r="TH71" s="11"/>
      <c r="TI71" s="11"/>
      <c r="TJ71" s="11"/>
      <c r="TK71" s="11"/>
      <c r="TL71" s="11"/>
      <c r="TM71" s="11"/>
      <c r="TN71" s="11"/>
      <c r="TO71" s="11"/>
      <c r="TP71" s="11"/>
      <c r="TQ71" s="11"/>
      <c r="TR71" s="11"/>
      <c r="TS71" s="11"/>
      <c r="TT71" s="11"/>
      <c r="TU71" s="11"/>
      <c r="TV71" s="11"/>
      <c r="TW71" s="11"/>
      <c r="TX71" s="11"/>
      <c r="TY71" s="11"/>
      <c r="TZ71" s="11"/>
      <c r="UA71" s="11"/>
      <c r="UB71" s="11"/>
      <c r="UC71" s="11"/>
      <c r="UD71" s="11"/>
      <c r="UE71" s="11"/>
      <c r="UF71" s="11"/>
      <c r="UG71" s="11"/>
      <c r="UH71" s="11"/>
      <c r="UI71" s="11"/>
      <c r="UJ71" s="11"/>
      <c r="UK71" s="11"/>
      <c r="UL71" s="11"/>
      <c r="UM71" s="11"/>
      <c r="UN71" s="11"/>
      <c r="UO71" s="11"/>
      <c r="UP71" s="11"/>
      <c r="UQ71" s="11"/>
      <c r="UR71" s="11"/>
      <c r="US71" s="11"/>
      <c r="UT71" s="11"/>
      <c r="UU71" s="11"/>
      <c r="UV71" s="11"/>
      <c r="UW71" s="11"/>
      <c r="UX71" s="11"/>
      <c r="UY71" s="11"/>
      <c r="UZ71" s="11"/>
      <c r="VA71" s="11"/>
      <c r="VB71" s="11"/>
      <c r="VC71" s="11"/>
      <c r="VD71" s="11"/>
      <c r="VE71" s="11"/>
      <c r="VF71" s="11"/>
      <c r="VG71" s="11"/>
      <c r="VH71" s="11"/>
      <c r="VI71" s="11"/>
      <c r="VJ71" s="11"/>
      <c r="VK71" s="11"/>
      <c r="VL71" s="11"/>
      <c r="VM71" s="11"/>
      <c r="VN71" s="11"/>
      <c r="VO71" s="11"/>
      <c r="VP71" s="11"/>
      <c r="VQ71" s="11"/>
      <c r="VR71" s="11"/>
      <c r="VS71" s="11"/>
      <c r="VT71" s="11"/>
      <c r="VU71" s="11"/>
      <c r="VV71" s="11"/>
      <c r="VW71" s="11"/>
      <c r="VX71" s="11"/>
      <c r="VY71" s="11"/>
      <c r="VZ71" s="11"/>
      <c r="WA71" s="11"/>
      <c r="WB71" s="11"/>
      <c r="WC71" s="11"/>
      <c r="WD71" s="11"/>
      <c r="WE71" s="11"/>
      <c r="WF71" s="11"/>
      <c r="WG71" s="11"/>
      <c r="WH71" s="11"/>
      <c r="WI71" s="11"/>
      <c r="WJ71" s="11"/>
      <c r="WK71" s="11"/>
      <c r="WL71" s="11"/>
      <c r="WM71" s="11"/>
      <c r="WN71" s="11"/>
      <c r="WO71" s="11"/>
      <c r="WP71" s="11"/>
      <c r="WQ71" s="11"/>
      <c r="WR71" s="11"/>
      <c r="WS71" s="11"/>
      <c r="WT71" s="11"/>
      <c r="WU71" s="11"/>
      <c r="WV71" s="11"/>
      <c r="WW71" s="11"/>
      <c r="WX71" s="11"/>
      <c r="WY71" s="11"/>
      <c r="WZ71" s="11"/>
      <c r="XA71" s="11"/>
      <c r="XB71" s="11"/>
      <c r="XC71" s="11"/>
      <c r="XD71" s="11"/>
      <c r="XE71" s="11"/>
      <c r="XF71" s="11"/>
      <c r="XG71" s="11"/>
      <c r="XH71" s="11"/>
      <c r="XI71" s="11"/>
      <c r="XJ71" s="11"/>
      <c r="XK71" s="11"/>
      <c r="XL71" s="11"/>
      <c r="XM71" s="11"/>
      <c r="XN71" s="11"/>
      <c r="XO71" s="11"/>
      <c r="XP71" s="11"/>
      <c r="XQ71" s="11"/>
      <c r="XR71" s="11"/>
      <c r="XS71" s="11"/>
      <c r="XT71" s="11"/>
      <c r="XU71" s="11"/>
      <c r="XV71" s="11"/>
      <c r="XW71" s="11"/>
      <c r="XX71" s="11"/>
      <c r="XY71" s="11"/>
      <c r="XZ71" s="11"/>
      <c r="YA71" s="11"/>
      <c r="YB71" s="11"/>
      <c r="YC71" s="11"/>
      <c r="YD71" s="11"/>
      <c r="YE71" s="11"/>
      <c r="YF71" s="11"/>
      <c r="YG71" s="11"/>
      <c r="YH71" s="11"/>
      <c r="YI71" s="11"/>
      <c r="YJ71" s="11"/>
      <c r="YK71" s="11"/>
      <c r="YL71" s="11"/>
      <c r="YM71" s="11"/>
      <c r="YN71" s="11"/>
      <c r="YO71" s="11"/>
      <c r="YP71" s="11"/>
      <c r="YQ71" s="11"/>
      <c r="YR71" s="11"/>
      <c r="YS71" s="11"/>
      <c r="YT71" s="11"/>
      <c r="YU71" s="11"/>
      <c r="YV71" s="11"/>
      <c r="YW71" s="11"/>
      <c r="YX71" s="11"/>
      <c r="YY71" s="11"/>
      <c r="YZ71" s="11"/>
      <c r="ZA71" s="11"/>
      <c r="ZB71" s="11"/>
      <c r="ZC71" s="11"/>
      <c r="ZD71" s="11"/>
      <c r="ZE71" s="11"/>
      <c r="ZF71" s="11"/>
      <c r="ZG71" s="11"/>
      <c r="ZH71" s="11"/>
      <c r="ZI71" s="11"/>
      <c r="ZJ71" s="11"/>
      <c r="ZK71" s="11"/>
      <c r="ZL71" s="11"/>
      <c r="ZM71" s="11"/>
      <c r="ZN71" s="11"/>
      <c r="ZO71" s="11"/>
      <c r="ZP71" s="11"/>
      <c r="ZQ71" s="11"/>
      <c r="ZR71" s="11"/>
      <c r="ZS71" s="11"/>
      <c r="ZT71" s="11"/>
      <c r="ZU71" s="11"/>
      <c r="ZV71" s="11"/>
      <c r="ZW71" s="11"/>
      <c r="ZX71" s="11"/>
      <c r="ZY71" s="11"/>
      <c r="ZZ71" s="11"/>
      <c r="AAA71" s="11"/>
      <c r="AAB71" s="11"/>
      <c r="AAC71" s="11"/>
      <c r="AAD71" s="11"/>
      <c r="AAE71" s="11"/>
      <c r="AAF71" s="11"/>
      <c r="AAG71" s="11"/>
      <c r="AAH71" s="11"/>
      <c r="AAI71" s="11"/>
      <c r="AAJ71" s="11"/>
      <c r="AAK71" s="11"/>
      <c r="AAL71" s="11"/>
      <c r="AAM71" s="11"/>
      <c r="AAN71" s="11"/>
      <c r="AAO71" s="11"/>
      <c r="AAP71" s="11"/>
      <c r="AAQ71" s="11"/>
      <c r="AAR71" s="11"/>
      <c r="AAS71" s="11"/>
      <c r="AAT71" s="11"/>
      <c r="AAU71" s="11"/>
      <c r="AAV71" s="11"/>
      <c r="AAW71" s="11"/>
      <c r="AAX71" s="11"/>
      <c r="AAY71" s="11"/>
      <c r="AAZ71" s="11"/>
      <c r="ABA71" s="11"/>
      <c r="ABB71" s="11"/>
      <c r="ABC71" s="11"/>
      <c r="ABD71" s="11"/>
      <c r="ABE71" s="11"/>
      <c r="ABF71" s="11"/>
      <c r="ABG71" s="11"/>
      <c r="ABH71" s="11"/>
      <c r="ABI71" s="11"/>
      <c r="ABJ71" s="11"/>
      <c r="ABK71" s="11"/>
      <c r="ABL71" s="11"/>
      <c r="ABM71" s="11"/>
      <c r="ABN71" s="11"/>
      <c r="ABO71" s="11"/>
      <c r="ABP71" s="11"/>
      <c r="ABQ71" s="11"/>
      <c r="ABR71" s="11"/>
      <c r="ABS71" s="11"/>
      <c r="ABT71" s="11"/>
      <c r="ABU71" s="11"/>
      <c r="ABV71" s="11"/>
      <c r="ABW71" s="11"/>
      <c r="ABX71" s="11"/>
      <c r="ABY71" s="11"/>
      <c r="ABZ71" s="11"/>
      <c r="ACA71" s="11"/>
      <c r="ACB71" s="11"/>
      <c r="ACC71" s="11"/>
      <c r="ACD71" s="11"/>
      <c r="ACE71" s="11"/>
      <c r="ACF71" s="11"/>
      <c r="ACG71" s="11"/>
      <c r="ACH71" s="11"/>
      <c r="ACI71" s="11"/>
      <c r="ACJ71" s="11"/>
      <c r="ACK71" s="11"/>
      <c r="ACL71" s="11"/>
      <c r="ACM71" s="11"/>
      <c r="ACN71" s="11"/>
      <c r="ACO71" s="11"/>
      <c r="ACP71" s="11"/>
      <c r="ACQ71" s="11"/>
      <c r="ACR71" s="11"/>
      <c r="ACS71" s="11"/>
      <c r="ACT71" s="11"/>
      <c r="ACU71" s="11"/>
      <c r="ACV71" s="11"/>
      <c r="ACW71" s="11"/>
      <c r="ACX71" s="11"/>
      <c r="ACY71" s="11"/>
      <c r="ACZ71" s="11"/>
      <c r="ADA71" s="11"/>
      <c r="ADB71" s="11"/>
      <c r="ADC71" s="11"/>
      <c r="ADD71" s="11"/>
      <c r="ADE71" s="11"/>
      <c r="ADF71" s="11"/>
      <c r="ADG71" s="11"/>
      <c r="ADH71" s="11"/>
      <c r="ADI71" s="11"/>
      <c r="ADJ71" s="11"/>
      <c r="ADK71" s="11"/>
      <c r="ADL71" s="11"/>
      <c r="ADM71" s="11"/>
      <c r="ADN71" s="11"/>
      <c r="ADO71" s="11"/>
      <c r="ADP71" s="11"/>
      <c r="ADQ71" s="11"/>
      <c r="ADR71" s="11"/>
      <c r="ADS71" s="11"/>
      <c r="ADT71" s="11"/>
      <c r="ADU71" s="11"/>
      <c r="ADV71" s="11"/>
      <c r="ADW71" s="11"/>
      <c r="ADX71" s="11"/>
      <c r="ADY71" s="11"/>
      <c r="ADZ71" s="11"/>
      <c r="AEA71" s="11"/>
      <c r="AEB71" s="11"/>
      <c r="AEC71" s="11"/>
      <c r="AED71" s="11"/>
      <c r="AEE71" s="11"/>
      <c r="AEF71" s="11"/>
      <c r="AEG71" s="11"/>
      <c r="AEH71" s="11"/>
      <c r="AEI71" s="11"/>
      <c r="AEJ71" s="11"/>
      <c r="AEK71" s="11"/>
      <c r="AEL71" s="11"/>
      <c r="AEM71" s="11"/>
      <c r="AEN71" s="11"/>
      <c r="AEO71" s="11"/>
      <c r="AEP71" s="11"/>
      <c r="AEQ71" s="11"/>
      <c r="AER71" s="11"/>
      <c r="AES71" s="11"/>
      <c r="AET71" s="11"/>
      <c r="AEU71" s="11"/>
      <c r="AEV71" s="11"/>
      <c r="AEW71" s="11"/>
      <c r="AEX71" s="11"/>
      <c r="AEY71" s="11"/>
      <c r="AEZ71" s="11"/>
      <c r="AFA71" s="11"/>
      <c r="AFB71" s="11"/>
      <c r="AFC71" s="11"/>
      <c r="AFD71" s="11"/>
      <c r="AFE71" s="11"/>
      <c r="AFF71" s="11"/>
      <c r="AFG71" s="11"/>
      <c r="AFH71" s="11"/>
      <c r="AFI71" s="11"/>
      <c r="AFJ71" s="11"/>
      <c r="AFK71" s="11"/>
      <c r="AFL71" s="11"/>
      <c r="AFM71" s="11"/>
      <c r="AFN71" s="11"/>
      <c r="AFO71" s="11"/>
      <c r="AFP71" s="11"/>
      <c r="AFQ71" s="11"/>
      <c r="AFR71" s="11"/>
      <c r="AFS71" s="11"/>
      <c r="AFT71" s="11"/>
      <c r="AFU71" s="11"/>
      <c r="AFV71" s="11"/>
      <c r="AFW71" s="11"/>
      <c r="AFX71" s="11"/>
      <c r="AFY71" s="11"/>
      <c r="AFZ71" s="11"/>
      <c r="AGA71" s="11"/>
      <c r="AGB71" s="11"/>
      <c r="AGC71" s="11"/>
      <c r="AGD71" s="11"/>
      <c r="AGE71" s="11"/>
      <c r="AGF71" s="11"/>
      <c r="AGG71" s="11"/>
      <c r="AGH71" s="11"/>
      <c r="AGI71" s="11"/>
      <c r="AGJ71" s="11"/>
      <c r="AGK71" s="11"/>
      <c r="AGL71" s="11"/>
      <c r="AGM71" s="11"/>
      <c r="AGN71" s="11"/>
      <c r="AGO71" s="11"/>
      <c r="AGP71" s="11"/>
      <c r="AGQ71" s="11"/>
      <c r="AGR71" s="11"/>
      <c r="AGS71" s="11"/>
      <c r="AGT71" s="11"/>
      <c r="AGU71" s="11"/>
      <c r="AGV71" s="11"/>
      <c r="AGW71" s="11"/>
      <c r="AGX71" s="11"/>
      <c r="AGY71" s="11"/>
      <c r="AGZ71" s="11"/>
      <c r="AHA71" s="11"/>
      <c r="AHB71" s="11"/>
      <c r="AHC71" s="11"/>
      <c r="AHD71" s="11"/>
      <c r="AHE71" s="11"/>
      <c r="AHF71" s="11"/>
      <c r="AHG71" s="11"/>
      <c r="AHH71" s="11"/>
      <c r="AHI71" s="11"/>
      <c r="AHJ71" s="11"/>
      <c r="AHK71" s="11"/>
      <c r="AHL71" s="11"/>
      <c r="AHM71" s="11"/>
      <c r="AHN71" s="11"/>
      <c r="AHO71" s="11"/>
      <c r="AHP71" s="11"/>
      <c r="AHQ71" s="11"/>
      <c r="AHR71" s="11"/>
      <c r="AHS71" s="11"/>
      <c r="AHT71" s="11"/>
      <c r="AHU71" s="11"/>
      <c r="AHV71" s="11"/>
      <c r="AHW71" s="11"/>
      <c r="AHX71" s="11"/>
      <c r="AHY71" s="11"/>
      <c r="AHZ71" s="11"/>
      <c r="AIA71" s="11"/>
      <c r="AIB71" s="11"/>
      <c r="AIC71" s="11"/>
      <c r="AID71" s="11"/>
      <c r="AIE71" s="11"/>
      <c r="AIF71" s="11"/>
      <c r="AIG71" s="11"/>
      <c r="AIH71" s="11"/>
      <c r="AII71" s="11"/>
      <c r="AIJ71" s="11"/>
      <c r="AIK71" s="11"/>
      <c r="AIL71" s="11"/>
      <c r="AIM71" s="11"/>
      <c r="AIN71" s="11"/>
      <c r="AIO71" s="11"/>
      <c r="AIP71" s="11"/>
      <c r="AIQ71" s="11"/>
      <c r="AIR71" s="11"/>
      <c r="AIS71" s="11"/>
      <c r="AIT71" s="11"/>
      <c r="AIU71" s="11"/>
      <c r="AIV71" s="11"/>
      <c r="AIW71" s="11"/>
      <c r="AIX71" s="11"/>
      <c r="AIY71" s="11"/>
      <c r="AIZ71" s="11"/>
      <c r="AJA71" s="11"/>
      <c r="AJB71" s="11"/>
      <c r="AJC71" s="11"/>
      <c r="AJD71" s="11"/>
      <c r="AJE71" s="11"/>
      <c r="AJF71" s="11"/>
      <c r="AJG71" s="11"/>
      <c r="AJH71" s="11"/>
      <c r="AJI71" s="11"/>
      <c r="AJJ71" s="11"/>
      <c r="AJK71" s="11"/>
      <c r="AJL71" s="11"/>
      <c r="AJM71" s="11"/>
      <c r="AJN71" s="11"/>
      <c r="AJO71" s="11"/>
      <c r="AJP71" s="11"/>
      <c r="AJQ71" s="11"/>
      <c r="AJR71" s="11"/>
      <c r="AJS71" s="11"/>
      <c r="AJT71" s="11"/>
      <c r="AJU71" s="11"/>
      <c r="AJV71" s="11"/>
      <c r="AJW71" s="11"/>
      <c r="AJX71" s="11"/>
      <c r="AJY71" s="11"/>
      <c r="AJZ71" s="11"/>
      <c r="AKA71" s="11"/>
      <c r="AKB71" s="11"/>
      <c r="AKC71" s="11"/>
      <c r="AKD71" s="11"/>
      <c r="AKE71" s="11"/>
      <c r="AKF71" s="11"/>
      <c r="AKG71" s="11"/>
      <c r="AKH71" s="11"/>
      <c r="AKI71" s="11"/>
      <c r="AKJ71" s="11"/>
      <c r="AKK71" s="11"/>
      <c r="AKL71" s="11"/>
      <c r="AKM71" s="11"/>
      <c r="AKN71" s="11"/>
      <c r="AKO71" s="11"/>
      <c r="AKP71" s="11"/>
      <c r="AKQ71" s="11"/>
      <c r="AKR71" s="11"/>
      <c r="AKS71" s="11"/>
      <c r="AKT71" s="11"/>
      <c r="AKU71" s="11"/>
      <c r="AKV71" s="11"/>
      <c r="AKW71" s="11"/>
      <c r="AKX71" s="11"/>
      <c r="AKY71" s="11"/>
      <c r="AKZ71" s="11"/>
      <c r="ALA71" s="11"/>
      <c r="ALB71" s="11"/>
      <c r="ALC71" s="11"/>
      <c r="ALD71" s="11"/>
      <c r="ALE71" s="11"/>
      <c r="ALF71" s="11"/>
      <c r="ALG71" s="11"/>
      <c r="ALH71" s="11"/>
      <c r="ALI71" s="11"/>
      <c r="ALJ71" s="11"/>
      <c r="ALK71" s="11"/>
      <c r="ALL71" s="11"/>
      <c r="ALM71" s="11"/>
      <c r="ALN71" s="11"/>
      <c r="ALO71" s="11"/>
      <c r="ALP71" s="11"/>
      <c r="ALQ71" s="11"/>
      <c r="ALR71" s="11"/>
      <c r="ALS71" s="11"/>
      <c r="ALT71" s="11"/>
      <c r="ALU71" s="11"/>
      <c r="ALV71" s="11"/>
      <c r="ALW71" s="11"/>
      <c r="ALX71" s="11"/>
      <c r="ALY71" s="11"/>
      <c r="ALZ71" s="11"/>
      <c r="AMA71" s="11"/>
      <c r="AMB71" s="11"/>
      <c r="AMC71" s="11"/>
    </row>
    <row r="72" spans="1:1017" x14ac:dyDescent="0.25">
      <c r="A72" s="19" t="s">
        <v>60</v>
      </c>
      <c r="B72" s="21" t="s">
        <v>19</v>
      </c>
      <c r="C72" s="16">
        <v>0.97799999999999998</v>
      </c>
      <c r="D72" s="16">
        <v>1.198</v>
      </c>
      <c r="E72" s="15" t="s">
        <v>149</v>
      </c>
      <c r="F72" s="16">
        <v>0.63800000000000001</v>
      </c>
      <c r="G72" s="27" t="s">
        <v>10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  <c r="IR72" s="11"/>
      <c r="IS72" s="11"/>
      <c r="IT72" s="11"/>
      <c r="IU72" s="11"/>
      <c r="IV72" s="11"/>
      <c r="IW72" s="11"/>
      <c r="IX72" s="11"/>
      <c r="IY72" s="11"/>
      <c r="IZ72" s="11"/>
      <c r="JA72" s="11"/>
      <c r="JB72" s="11"/>
      <c r="JC72" s="11"/>
      <c r="JD72" s="11"/>
      <c r="JE72" s="11"/>
      <c r="JF72" s="11"/>
      <c r="JG72" s="11"/>
      <c r="JH72" s="11"/>
      <c r="JI72" s="11"/>
      <c r="JJ72" s="11"/>
      <c r="JK72" s="11"/>
      <c r="JL72" s="11"/>
      <c r="JM72" s="11"/>
      <c r="JN72" s="11"/>
      <c r="JO72" s="11"/>
      <c r="JP72" s="11"/>
      <c r="JQ72" s="11"/>
      <c r="JR72" s="11"/>
      <c r="JS72" s="11"/>
      <c r="JT72" s="11"/>
      <c r="JU72" s="11"/>
      <c r="JV72" s="11"/>
      <c r="JW72" s="11"/>
      <c r="JX72" s="11"/>
      <c r="JY72" s="11"/>
      <c r="JZ72" s="11"/>
      <c r="KA72" s="11"/>
      <c r="KB72" s="11"/>
      <c r="KC72" s="11"/>
      <c r="KD72" s="11"/>
      <c r="KE72" s="11"/>
      <c r="KF72" s="11"/>
      <c r="KG72" s="11"/>
      <c r="KH72" s="11"/>
      <c r="KI72" s="11"/>
      <c r="KJ72" s="11"/>
      <c r="KK72" s="11"/>
      <c r="KL72" s="11"/>
      <c r="KM72" s="11"/>
      <c r="KN72" s="11"/>
      <c r="KO72" s="11"/>
      <c r="KP72" s="11"/>
      <c r="KQ72" s="11"/>
      <c r="KR72" s="11"/>
      <c r="KS72" s="11"/>
      <c r="KT72" s="11"/>
      <c r="KU72" s="11"/>
      <c r="KV72" s="11"/>
      <c r="KW72" s="11"/>
      <c r="KX72" s="11"/>
      <c r="KY72" s="11"/>
      <c r="KZ72" s="11"/>
      <c r="LA72" s="11"/>
      <c r="LB72" s="11"/>
      <c r="LC72" s="11"/>
      <c r="LD72" s="11"/>
      <c r="LE72" s="11"/>
      <c r="LF72" s="11"/>
      <c r="LG72" s="11"/>
      <c r="LH72" s="11"/>
      <c r="LI72" s="11"/>
      <c r="LJ72" s="11"/>
      <c r="LK72" s="11"/>
      <c r="LL72" s="11"/>
      <c r="LM72" s="11"/>
      <c r="LN72" s="11"/>
      <c r="LO72" s="11"/>
      <c r="LP72" s="11"/>
      <c r="LQ72" s="11"/>
      <c r="LR72" s="11"/>
      <c r="LS72" s="11"/>
      <c r="LT72" s="11"/>
      <c r="LU72" s="11"/>
      <c r="LV72" s="11"/>
      <c r="LW72" s="11"/>
      <c r="LX72" s="11"/>
      <c r="LY72" s="11"/>
      <c r="LZ72" s="11"/>
      <c r="MA72" s="11"/>
      <c r="MB72" s="11"/>
      <c r="MC72" s="11"/>
      <c r="MD72" s="11"/>
      <c r="ME72" s="11"/>
      <c r="MF72" s="11"/>
      <c r="MG72" s="11"/>
      <c r="MH72" s="11"/>
      <c r="MI72" s="11"/>
      <c r="MJ72" s="11"/>
      <c r="MK72" s="11"/>
      <c r="ML72" s="11"/>
      <c r="MM72" s="11"/>
      <c r="MN72" s="11"/>
      <c r="MO72" s="11"/>
      <c r="MP72" s="11"/>
      <c r="MQ72" s="11"/>
      <c r="MR72" s="11"/>
      <c r="MS72" s="11"/>
      <c r="MT72" s="11"/>
      <c r="MU72" s="11"/>
      <c r="MV72" s="11"/>
      <c r="MW72" s="11"/>
      <c r="MX72" s="11"/>
      <c r="MY72" s="11"/>
      <c r="MZ72" s="11"/>
      <c r="NA72" s="11"/>
      <c r="NB72" s="11"/>
      <c r="NC72" s="11"/>
      <c r="ND72" s="11"/>
      <c r="NE72" s="11"/>
      <c r="NF72" s="11"/>
      <c r="NG72" s="11"/>
      <c r="NH72" s="11"/>
      <c r="NI72" s="11"/>
      <c r="NJ72" s="11"/>
      <c r="NK72" s="11"/>
      <c r="NL72" s="11"/>
      <c r="NM72" s="11"/>
      <c r="NN72" s="11"/>
      <c r="NO72" s="11"/>
      <c r="NP72" s="11"/>
      <c r="NQ72" s="11"/>
      <c r="NR72" s="11"/>
      <c r="NS72" s="11"/>
      <c r="NT72" s="11"/>
      <c r="NU72" s="11"/>
      <c r="NV72" s="11"/>
      <c r="NW72" s="11"/>
      <c r="NX72" s="11"/>
      <c r="NY72" s="11"/>
      <c r="NZ72" s="11"/>
      <c r="OA72" s="11"/>
      <c r="OB72" s="11"/>
      <c r="OC72" s="11"/>
      <c r="OD72" s="11"/>
      <c r="OE72" s="11"/>
      <c r="OF72" s="11"/>
      <c r="OG72" s="11"/>
      <c r="OH72" s="11"/>
      <c r="OI72" s="11"/>
      <c r="OJ72" s="11"/>
      <c r="OK72" s="11"/>
      <c r="OL72" s="11"/>
      <c r="OM72" s="11"/>
      <c r="ON72" s="11"/>
      <c r="OO72" s="11"/>
      <c r="OP72" s="11"/>
      <c r="OQ72" s="11"/>
      <c r="OR72" s="11"/>
      <c r="OS72" s="11"/>
      <c r="OT72" s="11"/>
      <c r="OU72" s="11"/>
      <c r="OV72" s="11"/>
      <c r="OW72" s="11"/>
      <c r="OX72" s="11"/>
      <c r="OY72" s="11"/>
      <c r="OZ72" s="11"/>
      <c r="PA72" s="11"/>
      <c r="PB72" s="11"/>
      <c r="PC72" s="11"/>
      <c r="PD72" s="11"/>
      <c r="PE72" s="11"/>
      <c r="PF72" s="11"/>
      <c r="PG72" s="11"/>
      <c r="PH72" s="11"/>
      <c r="PI72" s="11"/>
      <c r="PJ72" s="11"/>
      <c r="PK72" s="11"/>
      <c r="PL72" s="11"/>
      <c r="PM72" s="11"/>
      <c r="PN72" s="11"/>
      <c r="PO72" s="11"/>
      <c r="PP72" s="11"/>
      <c r="PQ72" s="11"/>
      <c r="PR72" s="11"/>
      <c r="PS72" s="11"/>
      <c r="PT72" s="11"/>
      <c r="PU72" s="11"/>
      <c r="PV72" s="11"/>
      <c r="PW72" s="11"/>
      <c r="PX72" s="11"/>
      <c r="PY72" s="11"/>
      <c r="PZ72" s="11"/>
      <c r="QA72" s="11"/>
      <c r="QB72" s="11"/>
      <c r="QC72" s="11"/>
      <c r="QD72" s="11"/>
      <c r="QE72" s="11"/>
      <c r="QF72" s="11"/>
      <c r="QG72" s="11"/>
      <c r="QH72" s="11"/>
      <c r="QI72" s="11"/>
      <c r="QJ72" s="11"/>
      <c r="QK72" s="11"/>
      <c r="QL72" s="11"/>
      <c r="QM72" s="11"/>
      <c r="QN72" s="11"/>
      <c r="QO72" s="11"/>
      <c r="QP72" s="11"/>
      <c r="QQ72" s="11"/>
      <c r="QR72" s="11"/>
      <c r="QS72" s="11"/>
      <c r="QT72" s="11"/>
      <c r="QU72" s="11"/>
      <c r="QV72" s="11"/>
      <c r="QW72" s="11"/>
      <c r="QX72" s="11"/>
      <c r="QY72" s="11"/>
      <c r="QZ72" s="11"/>
      <c r="RA72" s="11"/>
      <c r="RB72" s="11"/>
      <c r="RC72" s="11"/>
      <c r="RD72" s="11"/>
      <c r="RE72" s="11"/>
      <c r="RF72" s="11"/>
      <c r="RG72" s="11"/>
      <c r="RH72" s="11"/>
      <c r="RI72" s="11"/>
      <c r="RJ72" s="11"/>
      <c r="RK72" s="11"/>
      <c r="RL72" s="11"/>
      <c r="RM72" s="11"/>
      <c r="RN72" s="11"/>
      <c r="RO72" s="11"/>
      <c r="RP72" s="11"/>
      <c r="RQ72" s="11"/>
      <c r="RR72" s="11"/>
      <c r="RS72" s="11"/>
      <c r="RT72" s="11"/>
      <c r="RU72" s="11"/>
      <c r="RV72" s="11"/>
      <c r="RW72" s="11"/>
      <c r="RX72" s="11"/>
      <c r="RY72" s="11"/>
      <c r="RZ72" s="11"/>
      <c r="SA72" s="11"/>
      <c r="SB72" s="11"/>
      <c r="SC72" s="11"/>
      <c r="SD72" s="11"/>
      <c r="SE72" s="11"/>
      <c r="SF72" s="11"/>
      <c r="SG72" s="11"/>
      <c r="SH72" s="11"/>
      <c r="SI72" s="11"/>
      <c r="SJ72" s="11"/>
      <c r="SK72" s="11"/>
      <c r="SL72" s="11"/>
      <c r="SM72" s="11"/>
      <c r="SN72" s="11"/>
      <c r="SO72" s="11"/>
      <c r="SP72" s="11"/>
      <c r="SQ72" s="11"/>
      <c r="SR72" s="11"/>
      <c r="SS72" s="11"/>
      <c r="ST72" s="11"/>
      <c r="SU72" s="11"/>
      <c r="SV72" s="11"/>
      <c r="SW72" s="11"/>
      <c r="SX72" s="11"/>
      <c r="SY72" s="11"/>
      <c r="SZ72" s="11"/>
      <c r="TA72" s="11"/>
      <c r="TB72" s="11"/>
      <c r="TC72" s="11"/>
      <c r="TD72" s="11"/>
      <c r="TE72" s="11"/>
      <c r="TF72" s="11"/>
      <c r="TG72" s="11"/>
      <c r="TH72" s="11"/>
      <c r="TI72" s="11"/>
      <c r="TJ72" s="11"/>
      <c r="TK72" s="11"/>
      <c r="TL72" s="11"/>
      <c r="TM72" s="11"/>
      <c r="TN72" s="11"/>
      <c r="TO72" s="11"/>
      <c r="TP72" s="11"/>
      <c r="TQ72" s="11"/>
      <c r="TR72" s="11"/>
      <c r="TS72" s="11"/>
      <c r="TT72" s="11"/>
      <c r="TU72" s="11"/>
      <c r="TV72" s="11"/>
      <c r="TW72" s="11"/>
      <c r="TX72" s="11"/>
      <c r="TY72" s="11"/>
      <c r="TZ72" s="11"/>
      <c r="UA72" s="11"/>
      <c r="UB72" s="11"/>
      <c r="UC72" s="11"/>
      <c r="UD72" s="11"/>
      <c r="UE72" s="11"/>
      <c r="UF72" s="11"/>
      <c r="UG72" s="11"/>
      <c r="UH72" s="11"/>
      <c r="UI72" s="11"/>
      <c r="UJ72" s="11"/>
      <c r="UK72" s="11"/>
      <c r="UL72" s="11"/>
      <c r="UM72" s="11"/>
      <c r="UN72" s="11"/>
      <c r="UO72" s="11"/>
      <c r="UP72" s="11"/>
      <c r="UQ72" s="11"/>
      <c r="UR72" s="11"/>
      <c r="US72" s="11"/>
      <c r="UT72" s="11"/>
      <c r="UU72" s="11"/>
      <c r="UV72" s="11"/>
      <c r="UW72" s="11"/>
      <c r="UX72" s="11"/>
      <c r="UY72" s="11"/>
      <c r="UZ72" s="11"/>
      <c r="VA72" s="11"/>
      <c r="VB72" s="11"/>
      <c r="VC72" s="11"/>
      <c r="VD72" s="11"/>
      <c r="VE72" s="11"/>
      <c r="VF72" s="11"/>
      <c r="VG72" s="11"/>
      <c r="VH72" s="11"/>
      <c r="VI72" s="11"/>
      <c r="VJ72" s="11"/>
      <c r="VK72" s="11"/>
      <c r="VL72" s="11"/>
      <c r="VM72" s="11"/>
      <c r="VN72" s="11"/>
      <c r="VO72" s="11"/>
      <c r="VP72" s="11"/>
      <c r="VQ72" s="11"/>
      <c r="VR72" s="11"/>
      <c r="VS72" s="11"/>
      <c r="VT72" s="11"/>
      <c r="VU72" s="11"/>
      <c r="VV72" s="11"/>
      <c r="VW72" s="11"/>
      <c r="VX72" s="11"/>
      <c r="VY72" s="11"/>
      <c r="VZ72" s="11"/>
      <c r="WA72" s="11"/>
      <c r="WB72" s="11"/>
      <c r="WC72" s="11"/>
      <c r="WD72" s="11"/>
      <c r="WE72" s="11"/>
      <c r="WF72" s="11"/>
      <c r="WG72" s="11"/>
      <c r="WH72" s="11"/>
      <c r="WI72" s="11"/>
      <c r="WJ72" s="11"/>
      <c r="WK72" s="11"/>
      <c r="WL72" s="11"/>
      <c r="WM72" s="11"/>
      <c r="WN72" s="11"/>
      <c r="WO72" s="11"/>
      <c r="WP72" s="11"/>
      <c r="WQ72" s="11"/>
      <c r="WR72" s="11"/>
      <c r="WS72" s="11"/>
      <c r="WT72" s="11"/>
      <c r="WU72" s="11"/>
      <c r="WV72" s="11"/>
      <c r="WW72" s="11"/>
      <c r="WX72" s="11"/>
      <c r="WY72" s="11"/>
      <c r="WZ72" s="11"/>
      <c r="XA72" s="11"/>
      <c r="XB72" s="11"/>
      <c r="XC72" s="11"/>
      <c r="XD72" s="11"/>
      <c r="XE72" s="11"/>
      <c r="XF72" s="11"/>
      <c r="XG72" s="11"/>
      <c r="XH72" s="11"/>
      <c r="XI72" s="11"/>
      <c r="XJ72" s="11"/>
      <c r="XK72" s="11"/>
      <c r="XL72" s="11"/>
      <c r="XM72" s="11"/>
      <c r="XN72" s="11"/>
      <c r="XO72" s="11"/>
      <c r="XP72" s="11"/>
      <c r="XQ72" s="11"/>
      <c r="XR72" s="11"/>
      <c r="XS72" s="11"/>
      <c r="XT72" s="11"/>
      <c r="XU72" s="11"/>
      <c r="XV72" s="11"/>
      <c r="XW72" s="11"/>
      <c r="XX72" s="11"/>
      <c r="XY72" s="11"/>
      <c r="XZ72" s="11"/>
      <c r="YA72" s="11"/>
      <c r="YB72" s="11"/>
      <c r="YC72" s="11"/>
      <c r="YD72" s="11"/>
      <c r="YE72" s="11"/>
      <c r="YF72" s="11"/>
      <c r="YG72" s="11"/>
      <c r="YH72" s="11"/>
      <c r="YI72" s="11"/>
      <c r="YJ72" s="11"/>
      <c r="YK72" s="11"/>
      <c r="YL72" s="11"/>
      <c r="YM72" s="11"/>
      <c r="YN72" s="11"/>
      <c r="YO72" s="11"/>
      <c r="YP72" s="11"/>
      <c r="YQ72" s="11"/>
      <c r="YR72" s="11"/>
      <c r="YS72" s="11"/>
      <c r="YT72" s="11"/>
      <c r="YU72" s="11"/>
      <c r="YV72" s="11"/>
      <c r="YW72" s="11"/>
      <c r="YX72" s="11"/>
      <c r="YY72" s="11"/>
      <c r="YZ72" s="11"/>
      <c r="ZA72" s="11"/>
      <c r="ZB72" s="11"/>
      <c r="ZC72" s="11"/>
      <c r="ZD72" s="11"/>
      <c r="ZE72" s="11"/>
      <c r="ZF72" s="11"/>
      <c r="ZG72" s="11"/>
      <c r="ZH72" s="11"/>
      <c r="ZI72" s="11"/>
      <c r="ZJ72" s="11"/>
      <c r="ZK72" s="11"/>
      <c r="ZL72" s="11"/>
      <c r="ZM72" s="11"/>
      <c r="ZN72" s="11"/>
      <c r="ZO72" s="11"/>
      <c r="ZP72" s="11"/>
      <c r="ZQ72" s="11"/>
      <c r="ZR72" s="11"/>
      <c r="ZS72" s="11"/>
      <c r="ZT72" s="11"/>
      <c r="ZU72" s="11"/>
      <c r="ZV72" s="11"/>
      <c r="ZW72" s="11"/>
      <c r="ZX72" s="11"/>
      <c r="ZY72" s="11"/>
      <c r="ZZ72" s="11"/>
      <c r="AAA72" s="11"/>
      <c r="AAB72" s="11"/>
      <c r="AAC72" s="11"/>
      <c r="AAD72" s="11"/>
      <c r="AAE72" s="11"/>
      <c r="AAF72" s="11"/>
      <c r="AAG72" s="11"/>
      <c r="AAH72" s="11"/>
      <c r="AAI72" s="11"/>
      <c r="AAJ72" s="11"/>
      <c r="AAK72" s="11"/>
      <c r="AAL72" s="11"/>
      <c r="AAM72" s="11"/>
      <c r="AAN72" s="11"/>
      <c r="AAO72" s="11"/>
      <c r="AAP72" s="11"/>
      <c r="AAQ72" s="11"/>
      <c r="AAR72" s="11"/>
      <c r="AAS72" s="11"/>
      <c r="AAT72" s="11"/>
      <c r="AAU72" s="11"/>
      <c r="AAV72" s="11"/>
      <c r="AAW72" s="11"/>
      <c r="AAX72" s="11"/>
      <c r="AAY72" s="11"/>
      <c r="AAZ72" s="11"/>
      <c r="ABA72" s="11"/>
      <c r="ABB72" s="11"/>
      <c r="ABC72" s="11"/>
      <c r="ABD72" s="11"/>
      <c r="ABE72" s="11"/>
      <c r="ABF72" s="11"/>
      <c r="ABG72" s="11"/>
      <c r="ABH72" s="11"/>
      <c r="ABI72" s="11"/>
      <c r="ABJ72" s="11"/>
      <c r="ABK72" s="11"/>
      <c r="ABL72" s="11"/>
      <c r="ABM72" s="11"/>
      <c r="ABN72" s="11"/>
      <c r="ABO72" s="11"/>
      <c r="ABP72" s="11"/>
      <c r="ABQ72" s="11"/>
      <c r="ABR72" s="11"/>
      <c r="ABS72" s="11"/>
      <c r="ABT72" s="11"/>
      <c r="ABU72" s="11"/>
      <c r="ABV72" s="11"/>
      <c r="ABW72" s="11"/>
      <c r="ABX72" s="11"/>
      <c r="ABY72" s="11"/>
      <c r="ABZ72" s="11"/>
      <c r="ACA72" s="11"/>
      <c r="ACB72" s="11"/>
      <c r="ACC72" s="11"/>
      <c r="ACD72" s="11"/>
      <c r="ACE72" s="11"/>
      <c r="ACF72" s="11"/>
      <c r="ACG72" s="11"/>
      <c r="ACH72" s="11"/>
      <c r="ACI72" s="11"/>
      <c r="ACJ72" s="11"/>
      <c r="ACK72" s="11"/>
      <c r="ACL72" s="11"/>
      <c r="ACM72" s="11"/>
      <c r="ACN72" s="11"/>
      <c r="ACO72" s="11"/>
      <c r="ACP72" s="11"/>
      <c r="ACQ72" s="11"/>
      <c r="ACR72" s="11"/>
      <c r="ACS72" s="11"/>
      <c r="ACT72" s="11"/>
      <c r="ACU72" s="11"/>
      <c r="ACV72" s="11"/>
      <c r="ACW72" s="11"/>
      <c r="ACX72" s="11"/>
      <c r="ACY72" s="11"/>
      <c r="ACZ72" s="11"/>
      <c r="ADA72" s="11"/>
      <c r="ADB72" s="11"/>
      <c r="ADC72" s="11"/>
      <c r="ADD72" s="11"/>
      <c r="ADE72" s="11"/>
      <c r="ADF72" s="11"/>
      <c r="ADG72" s="11"/>
      <c r="ADH72" s="11"/>
      <c r="ADI72" s="11"/>
      <c r="ADJ72" s="11"/>
      <c r="ADK72" s="11"/>
      <c r="ADL72" s="11"/>
      <c r="ADM72" s="11"/>
      <c r="ADN72" s="11"/>
      <c r="ADO72" s="11"/>
      <c r="ADP72" s="11"/>
      <c r="ADQ72" s="11"/>
      <c r="ADR72" s="11"/>
      <c r="ADS72" s="11"/>
      <c r="ADT72" s="11"/>
      <c r="ADU72" s="11"/>
      <c r="ADV72" s="11"/>
      <c r="ADW72" s="11"/>
      <c r="ADX72" s="11"/>
      <c r="ADY72" s="11"/>
      <c r="ADZ72" s="11"/>
      <c r="AEA72" s="11"/>
      <c r="AEB72" s="11"/>
      <c r="AEC72" s="11"/>
      <c r="AED72" s="11"/>
      <c r="AEE72" s="11"/>
      <c r="AEF72" s="11"/>
      <c r="AEG72" s="11"/>
      <c r="AEH72" s="11"/>
      <c r="AEI72" s="11"/>
      <c r="AEJ72" s="11"/>
      <c r="AEK72" s="11"/>
      <c r="AEL72" s="11"/>
      <c r="AEM72" s="11"/>
      <c r="AEN72" s="11"/>
      <c r="AEO72" s="11"/>
      <c r="AEP72" s="11"/>
      <c r="AEQ72" s="11"/>
      <c r="AER72" s="11"/>
      <c r="AES72" s="11"/>
      <c r="AET72" s="11"/>
      <c r="AEU72" s="11"/>
      <c r="AEV72" s="11"/>
      <c r="AEW72" s="11"/>
      <c r="AEX72" s="11"/>
      <c r="AEY72" s="11"/>
      <c r="AEZ72" s="11"/>
      <c r="AFA72" s="11"/>
      <c r="AFB72" s="11"/>
      <c r="AFC72" s="11"/>
      <c r="AFD72" s="11"/>
      <c r="AFE72" s="11"/>
      <c r="AFF72" s="11"/>
      <c r="AFG72" s="11"/>
      <c r="AFH72" s="11"/>
      <c r="AFI72" s="11"/>
      <c r="AFJ72" s="11"/>
      <c r="AFK72" s="11"/>
      <c r="AFL72" s="11"/>
      <c r="AFM72" s="11"/>
      <c r="AFN72" s="11"/>
      <c r="AFO72" s="11"/>
      <c r="AFP72" s="11"/>
      <c r="AFQ72" s="11"/>
      <c r="AFR72" s="11"/>
      <c r="AFS72" s="11"/>
      <c r="AFT72" s="11"/>
      <c r="AFU72" s="11"/>
      <c r="AFV72" s="11"/>
      <c r="AFW72" s="11"/>
      <c r="AFX72" s="11"/>
      <c r="AFY72" s="11"/>
      <c r="AFZ72" s="11"/>
      <c r="AGA72" s="11"/>
      <c r="AGB72" s="11"/>
      <c r="AGC72" s="11"/>
      <c r="AGD72" s="11"/>
      <c r="AGE72" s="11"/>
      <c r="AGF72" s="11"/>
      <c r="AGG72" s="11"/>
      <c r="AGH72" s="11"/>
      <c r="AGI72" s="11"/>
      <c r="AGJ72" s="11"/>
      <c r="AGK72" s="11"/>
      <c r="AGL72" s="11"/>
      <c r="AGM72" s="11"/>
      <c r="AGN72" s="11"/>
      <c r="AGO72" s="11"/>
      <c r="AGP72" s="11"/>
      <c r="AGQ72" s="11"/>
      <c r="AGR72" s="11"/>
      <c r="AGS72" s="11"/>
      <c r="AGT72" s="11"/>
      <c r="AGU72" s="11"/>
      <c r="AGV72" s="11"/>
      <c r="AGW72" s="11"/>
      <c r="AGX72" s="11"/>
      <c r="AGY72" s="11"/>
      <c r="AGZ72" s="11"/>
      <c r="AHA72" s="11"/>
      <c r="AHB72" s="11"/>
      <c r="AHC72" s="11"/>
      <c r="AHD72" s="11"/>
      <c r="AHE72" s="11"/>
      <c r="AHF72" s="11"/>
      <c r="AHG72" s="11"/>
      <c r="AHH72" s="11"/>
      <c r="AHI72" s="11"/>
      <c r="AHJ72" s="11"/>
      <c r="AHK72" s="11"/>
      <c r="AHL72" s="11"/>
      <c r="AHM72" s="11"/>
      <c r="AHN72" s="11"/>
      <c r="AHO72" s="11"/>
      <c r="AHP72" s="11"/>
      <c r="AHQ72" s="11"/>
      <c r="AHR72" s="11"/>
      <c r="AHS72" s="11"/>
      <c r="AHT72" s="11"/>
      <c r="AHU72" s="11"/>
      <c r="AHV72" s="11"/>
      <c r="AHW72" s="11"/>
      <c r="AHX72" s="11"/>
      <c r="AHY72" s="11"/>
      <c r="AHZ72" s="11"/>
      <c r="AIA72" s="11"/>
      <c r="AIB72" s="11"/>
      <c r="AIC72" s="11"/>
      <c r="AID72" s="11"/>
      <c r="AIE72" s="11"/>
      <c r="AIF72" s="11"/>
      <c r="AIG72" s="11"/>
      <c r="AIH72" s="11"/>
      <c r="AII72" s="11"/>
      <c r="AIJ72" s="11"/>
      <c r="AIK72" s="11"/>
      <c r="AIL72" s="11"/>
      <c r="AIM72" s="11"/>
      <c r="AIN72" s="11"/>
      <c r="AIO72" s="11"/>
      <c r="AIP72" s="11"/>
      <c r="AIQ72" s="11"/>
      <c r="AIR72" s="11"/>
      <c r="AIS72" s="11"/>
      <c r="AIT72" s="11"/>
      <c r="AIU72" s="11"/>
      <c r="AIV72" s="11"/>
      <c r="AIW72" s="11"/>
      <c r="AIX72" s="11"/>
      <c r="AIY72" s="11"/>
      <c r="AIZ72" s="11"/>
      <c r="AJA72" s="11"/>
      <c r="AJB72" s="11"/>
      <c r="AJC72" s="11"/>
      <c r="AJD72" s="11"/>
      <c r="AJE72" s="11"/>
      <c r="AJF72" s="11"/>
      <c r="AJG72" s="11"/>
      <c r="AJH72" s="11"/>
      <c r="AJI72" s="11"/>
      <c r="AJJ72" s="11"/>
      <c r="AJK72" s="11"/>
      <c r="AJL72" s="11"/>
      <c r="AJM72" s="11"/>
      <c r="AJN72" s="11"/>
      <c r="AJO72" s="11"/>
      <c r="AJP72" s="11"/>
      <c r="AJQ72" s="11"/>
      <c r="AJR72" s="11"/>
      <c r="AJS72" s="11"/>
      <c r="AJT72" s="11"/>
      <c r="AJU72" s="11"/>
      <c r="AJV72" s="11"/>
      <c r="AJW72" s="11"/>
      <c r="AJX72" s="11"/>
      <c r="AJY72" s="11"/>
      <c r="AJZ72" s="11"/>
      <c r="AKA72" s="11"/>
      <c r="AKB72" s="11"/>
      <c r="AKC72" s="11"/>
      <c r="AKD72" s="11"/>
      <c r="AKE72" s="11"/>
      <c r="AKF72" s="11"/>
      <c r="AKG72" s="11"/>
      <c r="AKH72" s="11"/>
      <c r="AKI72" s="11"/>
      <c r="AKJ72" s="11"/>
      <c r="AKK72" s="11"/>
      <c r="AKL72" s="11"/>
      <c r="AKM72" s="11"/>
      <c r="AKN72" s="11"/>
      <c r="AKO72" s="11"/>
      <c r="AKP72" s="11"/>
      <c r="AKQ72" s="11"/>
      <c r="AKR72" s="11"/>
      <c r="AKS72" s="11"/>
      <c r="AKT72" s="11"/>
      <c r="AKU72" s="11"/>
      <c r="AKV72" s="11"/>
      <c r="AKW72" s="11"/>
      <c r="AKX72" s="11"/>
      <c r="AKY72" s="11"/>
      <c r="AKZ72" s="11"/>
      <c r="ALA72" s="11"/>
      <c r="ALB72" s="11"/>
      <c r="ALC72" s="11"/>
      <c r="ALD72" s="11"/>
      <c r="ALE72" s="11"/>
      <c r="ALF72" s="11"/>
      <c r="ALG72" s="11"/>
      <c r="ALH72" s="11"/>
      <c r="ALI72" s="11"/>
      <c r="ALJ72" s="11"/>
      <c r="ALK72" s="11"/>
      <c r="ALL72" s="11"/>
      <c r="ALM72" s="11"/>
      <c r="ALN72" s="11"/>
      <c r="ALO72" s="11"/>
      <c r="ALP72" s="11"/>
      <c r="ALQ72" s="11"/>
      <c r="ALR72" s="11"/>
      <c r="ALS72" s="11"/>
      <c r="ALT72" s="11"/>
      <c r="ALU72" s="11"/>
      <c r="ALV72" s="11"/>
      <c r="ALW72" s="11"/>
      <c r="ALX72" s="11"/>
      <c r="ALY72" s="11"/>
      <c r="ALZ72" s="11"/>
      <c r="AMA72" s="11"/>
      <c r="AMB72" s="11"/>
      <c r="AMC72" s="11"/>
    </row>
    <row r="73" spans="1:1017" x14ac:dyDescent="0.25">
      <c r="A73" s="19" t="s">
        <v>60</v>
      </c>
      <c r="B73" s="21" t="s">
        <v>19</v>
      </c>
      <c r="C73" s="16">
        <v>0.97299999999999998</v>
      </c>
      <c r="D73" s="16" t="s">
        <v>150</v>
      </c>
      <c r="E73" s="15" t="s">
        <v>151</v>
      </c>
      <c r="F73" s="16">
        <v>0.63400000000000001</v>
      </c>
      <c r="G73" s="27" t="s">
        <v>10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  <c r="IV73" s="11"/>
      <c r="IW73" s="11"/>
      <c r="IX73" s="11"/>
      <c r="IY73" s="11"/>
      <c r="IZ73" s="11"/>
      <c r="JA73" s="11"/>
      <c r="JB73" s="11"/>
      <c r="JC73" s="11"/>
      <c r="JD73" s="11"/>
      <c r="JE73" s="11"/>
      <c r="JF73" s="11"/>
      <c r="JG73" s="11"/>
      <c r="JH73" s="11"/>
      <c r="JI73" s="11"/>
      <c r="JJ73" s="11"/>
      <c r="JK73" s="11"/>
      <c r="JL73" s="11"/>
      <c r="JM73" s="11"/>
      <c r="JN73" s="11"/>
      <c r="JO73" s="11"/>
      <c r="JP73" s="11"/>
      <c r="JQ73" s="11"/>
      <c r="JR73" s="11"/>
      <c r="JS73" s="11"/>
      <c r="JT73" s="11"/>
      <c r="JU73" s="11"/>
      <c r="JV73" s="11"/>
      <c r="JW73" s="11"/>
      <c r="JX73" s="11"/>
      <c r="JY73" s="11"/>
      <c r="JZ73" s="11"/>
      <c r="KA73" s="11"/>
      <c r="KB73" s="11"/>
      <c r="KC73" s="11"/>
      <c r="KD73" s="11"/>
      <c r="KE73" s="11"/>
      <c r="KF73" s="11"/>
      <c r="KG73" s="11"/>
      <c r="KH73" s="11"/>
      <c r="KI73" s="11"/>
      <c r="KJ73" s="11"/>
      <c r="KK73" s="11"/>
      <c r="KL73" s="11"/>
      <c r="KM73" s="11"/>
      <c r="KN73" s="11"/>
      <c r="KO73" s="11"/>
      <c r="KP73" s="11"/>
      <c r="KQ73" s="11"/>
      <c r="KR73" s="11"/>
      <c r="KS73" s="11"/>
      <c r="KT73" s="11"/>
      <c r="KU73" s="11"/>
      <c r="KV73" s="11"/>
      <c r="KW73" s="11"/>
      <c r="KX73" s="11"/>
      <c r="KY73" s="11"/>
      <c r="KZ73" s="11"/>
      <c r="LA73" s="11"/>
      <c r="LB73" s="11"/>
      <c r="LC73" s="11"/>
      <c r="LD73" s="11"/>
      <c r="LE73" s="11"/>
      <c r="LF73" s="11"/>
      <c r="LG73" s="11"/>
      <c r="LH73" s="11"/>
      <c r="LI73" s="11"/>
      <c r="LJ73" s="11"/>
      <c r="LK73" s="11"/>
      <c r="LL73" s="11"/>
      <c r="LM73" s="11"/>
      <c r="LN73" s="11"/>
      <c r="LO73" s="11"/>
      <c r="LP73" s="11"/>
      <c r="LQ73" s="11"/>
      <c r="LR73" s="11"/>
      <c r="LS73" s="11"/>
      <c r="LT73" s="11"/>
      <c r="LU73" s="11"/>
      <c r="LV73" s="11"/>
      <c r="LW73" s="11"/>
      <c r="LX73" s="11"/>
      <c r="LY73" s="11"/>
      <c r="LZ73" s="11"/>
      <c r="MA73" s="11"/>
      <c r="MB73" s="11"/>
      <c r="MC73" s="11"/>
      <c r="MD73" s="11"/>
      <c r="ME73" s="11"/>
      <c r="MF73" s="11"/>
      <c r="MG73" s="11"/>
      <c r="MH73" s="11"/>
      <c r="MI73" s="11"/>
      <c r="MJ73" s="11"/>
      <c r="MK73" s="11"/>
      <c r="ML73" s="11"/>
      <c r="MM73" s="11"/>
      <c r="MN73" s="11"/>
      <c r="MO73" s="11"/>
      <c r="MP73" s="11"/>
      <c r="MQ73" s="11"/>
      <c r="MR73" s="11"/>
      <c r="MS73" s="11"/>
      <c r="MT73" s="11"/>
      <c r="MU73" s="11"/>
      <c r="MV73" s="11"/>
      <c r="MW73" s="11"/>
      <c r="MX73" s="11"/>
      <c r="MY73" s="11"/>
      <c r="MZ73" s="11"/>
      <c r="NA73" s="11"/>
      <c r="NB73" s="11"/>
      <c r="NC73" s="11"/>
      <c r="ND73" s="11"/>
      <c r="NE73" s="11"/>
      <c r="NF73" s="11"/>
      <c r="NG73" s="11"/>
      <c r="NH73" s="11"/>
      <c r="NI73" s="11"/>
      <c r="NJ73" s="11"/>
      <c r="NK73" s="11"/>
      <c r="NL73" s="11"/>
      <c r="NM73" s="11"/>
      <c r="NN73" s="11"/>
      <c r="NO73" s="11"/>
      <c r="NP73" s="11"/>
      <c r="NQ73" s="11"/>
      <c r="NR73" s="11"/>
      <c r="NS73" s="11"/>
      <c r="NT73" s="11"/>
      <c r="NU73" s="11"/>
      <c r="NV73" s="11"/>
      <c r="NW73" s="11"/>
      <c r="NX73" s="11"/>
      <c r="NY73" s="11"/>
      <c r="NZ73" s="11"/>
      <c r="OA73" s="11"/>
      <c r="OB73" s="11"/>
      <c r="OC73" s="11"/>
      <c r="OD73" s="11"/>
      <c r="OE73" s="11"/>
      <c r="OF73" s="11"/>
      <c r="OG73" s="11"/>
      <c r="OH73" s="11"/>
      <c r="OI73" s="11"/>
      <c r="OJ73" s="11"/>
      <c r="OK73" s="11"/>
      <c r="OL73" s="11"/>
      <c r="OM73" s="11"/>
      <c r="ON73" s="11"/>
      <c r="OO73" s="11"/>
      <c r="OP73" s="11"/>
      <c r="OQ73" s="11"/>
      <c r="OR73" s="11"/>
      <c r="OS73" s="11"/>
      <c r="OT73" s="11"/>
      <c r="OU73" s="11"/>
      <c r="OV73" s="11"/>
      <c r="OW73" s="11"/>
      <c r="OX73" s="11"/>
      <c r="OY73" s="11"/>
      <c r="OZ73" s="11"/>
      <c r="PA73" s="11"/>
      <c r="PB73" s="11"/>
      <c r="PC73" s="11"/>
      <c r="PD73" s="11"/>
      <c r="PE73" s="11"/>
      <c r="PF73" s="11"/>
      <c r="PG73" s="11"/>
      <c r="PH73" s="11"/>
      <c r="PI73" s="11"/>
      <c r="PJ73" s="11"/>
      <c r="PK73" s="11"/>
      <c r="PL73" s="11"/>
      <c r="PM73" s="11"/>
      <c r="PN73" s="11"/>
      <c r="PO73" s="11"/>
      <c r="PP73" s="11"/>
      <c r="PQ73" s="11"/>
      <c r="PR73" s="11"/>
      <c r="PS73" s="11"/>
      <c r="PT73" s="11"/>
      <c r="PU73" s="11"/>
      <c r="PV73" s="11"/>
      <c r="PW73" s="11"/>
      <c r="PX73" s="11"/>
      <c r="PY73" s="11"/>
      <c r="PZ73" s="11"/>
      <c r="QA73" s="11"/>
      <c r="QB73" s="11"/>
      <c r="QC73" s="11"/>
      <c r="QD73" s="11"/>
      <c r="QE73" s="11"/>
      <c r="QF73" s="11"/>
      <c r="QG73" s="11"/>
      <c r="QH73" s="11"/>
      <c r="QI73" s="11"/>
      <c r="QJ73" s="11"/>
      <c r="QK73" s="11"/>
      <c r="QL73" s="11"/>
      <c r="QM73" s="11"/>
      <c r="QN73" s="11"/>
      <c r="QO73" s="11"/>
      <c r="QP73" s="11"/>
      <c r="QQ73" s="11"/>
      <c r="QR73" s="11"/>
      <c r="QS73" s="11"/>
      <c r="QT73" s="11"/>
      <c r="QU73" s="11"/>
      <c r="QV73" s="11"/>
      <c r="QW73" s="11"/>
      <c r="QX73" s="11"/>
      <c r="QY73" s="11"/>
      <c r="QZ73" s="11"/>
      <c r="RA73" s="11"/>
      <c r="RB73" s="11"/>
      <c r="RC73" s="11"/>
      <c r="RD73" s="11"/>
      <c r="RE73" s="11"/>
      <c r="RF73" s="11"/>
      <c r="RG73" s="11"/>
      <c r="RH73" s="11"/>
      <c r="RI73" s="11"/>
      <c r="RJ73" s="11"/>
      <c r="RK73" s="11"/>
      <c r="RL73" s="11"/>
      <c r="RM73" s="11"/>
      <c r="RN73" s="11"/>
      <c r="RO73" s="11"/>
      <c r="RP73" s="11"/>
      <c r="RQ73" s="11"/>
      <c r="RR73" s="11"/>
      <c r="RS73" s="11"/>
      <c r="RT73" s="11"/>
      <c r="RU73" s="11"/>
      <c r="RV73" s="11"/>
      <c r="RW73" s="11"/>
      <c r="RX73" s="11"/>
      <c r="RY73" s="11"/>
      <c r="RZ73" s="11"/>
      <c r="SA73" s="11"/>
      <c r="SB73" s="11"/>
      <c r="SC73" s="11"/>
      <c r="SD73" s="11"/>
      <c r="SE73" s="11"/>
      <c r="SF73" s="11"/>
      <c r="SG73" s="11"/>
      <c r="SH73" s="11"/>
      <c r="SI73" s="11"/>
      <c r="SJ73" s="11"/>
      <c r="SK73" s="11"/>
      <c r="SL73" s="11"/>
      <c r="SM73" s="11"/>
      <c r="SN73" s="11"/>
      <c r="SO73" s="11"/>
      <c r="SP73" s="11"/>
      <c r="SQ73" s="11"/>
      <c r="SR73" s="11"/>
      <c r="SS73" s="11"/>
      <c r="ST73" s="11"/>
      <c r="SU73" s="11"/>
      <c r="SV73" s="11"/>
      <c r="SW73" s="11"/>
      <c r="SX73" s="11"/>
      <c r="SY73" s="11"/>
      <c r="SZ73" s="11"/>
      <c r="TA73" s="11"/>
      <c r="TB73" s="11"/>
      <c r="TC73" s="11"/>
      <c r="TD73" s="11"/>
      <c r="TE73" s="11"/>
      <c r="TF73" s="11"/>
      <c r="TG73" s="11"/>
      <c r="TH73" s="11"/>
      <c r="TI73" s="11"/>
      <c r="TJ73" s="11"/>
      <c r="TK73" s="11"/>
      <c r="TL73" s="11"/>
      <c r="TM73" s="11"/>
      <c r="TN73" s="11"/>
      <c r="TO73" s="11"/>
      <c r="TP73" s="11"/>
      <c r="TQ73" s="11"/>
      <c r="TR73" s="11"/>
      <c r="TS73" s="11"/>
      <c r="TT73" s="11"/>
      <c r="TU73" s="11"/>
      <c r="TV73" s="11"/>
      <c r="TW73" s="11"/>
      <c r="TX73" s="11"/>
      <c r="TY73" s="11"/>
      <c r="TZ73" s="11"/>
      <c r="UA73" s="11"/>
      <c r="UB73" s="11"/>
      <c r="UC73" s="11"/>
      <c r="UD73" s="11"/>
      <c r="UE73" s="11"/>
      <c r="UF73" s="11"/>
      <c r="UG73" s="11"/>
      <c r="UH73" s="11"/>
      <c r="UI73" s="11"/>
      <c r="UJ73" s="11"/>
      <c r="UK73" s="11"/>
      <c r="UL73" s="11"/>
      <c r="UM73" s="11"/>
      <c r="UN73" s="11"/>
      <c r="UO73" s="11"/>
      <c r="UP73" s="11"/>
      <c r="UQ73" s="11"/>
      <c r="UR73" s="11"/>
      <c r="US73" s="11"/>
      <c r="UT73" s="11"/>
      <c r="UU73" s="11"/>
      <c r="UV73" s="11"/>
      <c r="UW73" s="11"/>
      <c r="UX73" s="11"/>
      <c r="UY73" s="11"/>
      <c r="UZ73" s="11"/>
      <c r="VA73" s="11"/>
      <c r="VB73" s="11"/>
      <c r="VC73" s="11"/>
      <c r="VD73" s="11"/>
      <c r="VE73" s="11"/>
      <c r="VF73" s="11"/>
      <c r="VG73" s="11"/>
      <c r="VH73" s="11"/>
      <c r="VI73" s="11"/>
      <c r="VJ73" s="11"/>
      <c r="VK73" s="11"/>
      <c r="VL73" s="11"/>
      <c r="VM73" s="11"/>
      <c r="VN73" s="11"/>
      <c r="VO73" s="11"/>
      <c r="VP73" s="11"/>
      <c r="VQ73" s="11"/>
      <c r="VR73" s="11"/>
      <c r="VS73" s="11"/>
      <c r="VT73" s="11"/>
      <c r="VU73" s="11"/>
      <c r="VV73" s="11"/>
      <c r="VW73" s="11"/>
      <c r="VX73" s="11"/>
      <c r="VY73" s="11"/>
      <c r="VZ73" s="11"/>
      <c r="WA73" s="11"/>
      <c r="WB73" s="11"/>
      <c r="WC73" s="11"/>
      <c r="WD73" s="11"/>
      <c r="WE73" s="11"/>
      <c r="WF73" s="11"/>
      <c r="WG73" s="11"/>
      <c r="WH73" s="11"/>
      <c r="WI73" s="11"/>
      <c r="WJ73" s="11"/>
      <c r="WK73" s="11"/>
      <c r="WL73" s="11"/>
      <c r="WM73" s="11"/>
      <c r="WN73" s="11"/>
      <c r="WO73" s="11"/>
      <c r="WP73" s="11"/>
      <c r="WQ73" s="11"/>
      <c r="WR73" s="11"/>
      <c r="WS73" s="11"/>
      <c r="WT73" s="11"/>
      <c r="WU73" s="11"/>
      <c r="WV73" s="11"/>
      <c r="WW73" s="11"/>
      <c r="WX73" s="11"/>
      <c r="WY73" s="11"/>
      <c r="WZ73" s="11"/>
      <c r="XA73" s="11"/>
      <c r="XB73" s="11"/>
      <c r="XC73" s="11"/>
      <c r="XD73" s="11"/>
      <c r="XE73" s="11"/>
      <c r="XF73" s="11"/>
      <c r="XG73" s="11"/>
      <c r="XH73" s="11"/>
      <c r="XI73" s="11"/>
      <c r="XJ73" s="11"/>
      <c r="XK73" s="11"/>
      <c r="XL73" s="11"/>
      <c r="XM73" s="11"/>
      <c r="XN73" s="11"/>
      <c r="XO73" s="11"/>
      <c r="XP73" s="11"/>
      <c r="XQ73" s="11"/>
      <c r="XR73" s="11"/>
      <c r="XS73" s="11"/>
      <c r="XT73" s="11"/>
      <c r="XU73" s="11"/>
      <c r="XV73" s="11"/>
      <c r="XW73" s="11"/>
      <c r="XX73" s="11"/>
      <c r="XY73" s="11"/>
      <c r="XZ73" s="11"/>
      <c r="YA73" s="11"/>
      <c r="YB73" s="11"/>
      <c r="YC73" s="11"/>
      <c r="YD73" s="11"/>
      <c r="YE73" s="11"/>
      <c r="YF73" s="11"/>
      <c r="YG73" s="11"/>
      <c r="YH73" s="11"/>
      <c r="YI73" s="11"/>
      <c r="YJ73" s="11"/>
      <c r="YK73" s="11"/>
      <c r="YL73" s="11"/>
      <c r="YM73" s="11"/>
      <c r="YN73" s="11"/>
      <c r="YO73" s="11"/>
      <c r="YP73" s="11"/>
      <c r="YQ73" s="11"/>
      <c r="YR73" s="11"/>
      <c r="YS73" s="11"/>
      <c r="YT73" s="11"/>
      <c r="YU73" s="11"/>
      <c r="YV73" s="11"/>
      <c r="YW73" s="11"/>
      <c r="YX73" s="11"/>
      <c r="YY73" s="11"/>
      <c r="YZ73" s="11"/>
      <c r="ZA73" s="11"/>
      <c r="ZB73" s="11"/>
      <c r="ZC73" s="11"/>
      <c r="ZD73" s="11"/>
      <c r="ZE73" s="11"/>
      <c r="ZF73" s="11"/>
      <c r="ZG73" s="11"/>
      <c r="ZH73" s="11"/>
      <c r="ZI73" s="11"/>
      <c r="ZJ73" s="11"/>
      <c r="ZK73" s="11"/>
      <c r="ZL73" s="11"/>
      <c r="ZM73" s="11"/>
      <c r="ZN73" s="11"/>
      <c r="ZO73" s="11"/>
      <c r="ZP73" s="11"/>
      <c r="ZQ73" s="11"/>
      <c r="ZR73" s="11"/>
      <c r="ZS73" s="11"/>
      <c r="ZT73" s="11"/>
      <c r="ZU73" s="11"/>
      <c r="ZV73" s="11"/>
      <c r="ZW73" s="11"/>
      <c r="ZX73" s="11"/>
      <c r="ZY73" s="11"/>
      <c r="ZZ73" s="11"/>
      <c r="AAA73" s="11"/>
      <c r="AAB73" s="11"/>
      <c r="AAC73" s="11"/>
      <c r="AAD73" s="11"/>
      <c r="AAE73" s="11"/>
      <c r="AAF73" s="11"/>
      <c r="AAG73" s="11"/>
      <c r="AAH73" s="11"/>
      <c r="AAI73" s="11"/>
      <c r="AAJ73" s="11"/>
      <c r="AAK73" s="11"/>
      <c r="AAL73" s="11"/>
      <c r="AAM73" s="11"/>
      <c r="AAN73" s="11"/>
      <c r="AAO73" s="11"/>
      <c r="AAP73" s="11"/>
      <c r="AAQ73" s="11"/>
      <c r="AAR73" s="11"/>
      <c r="AAS73" s="11"/>
      <c r="AAT73" s="11"/>
      <c r="AAU73" s="11"/>
      <c r="AAV73" s="11"/>
      <c r="AAW73" s="11"/>
      <c r="AAX73" s="11"/>
      <c r="AAY73" s="11"/>
      <c r="AAZ73" s="11"/>
      <c r="ABA73" s="11"/>
      <c r="ABB73" s="11"/>
      <c r="ABC73" s="11"/>
      <c r="ABD73" s="11"/>
      <c r="ABE73" s="11"/>
      <c r="ABF73" s="11"/>
      <c r="ABG73" s="11"/>
      <c r="ABH73" s="11"/>
      <c r="ABI73" s="11"/>
      <c r="ABJ73" s="11"/>
      <c r="ABK73" s="11"/>
      <c r="ABL73" s="11"/>
      <c r="ABM73" s="11"/>
      <c r="ABN73" s="11"/>
      <c r="ABO73" s="11"/>
      <c r="ABP73" s="11"/>
      <c r="ABQ73" s="11"/>
      <c r="ABR73" s="11"/>
      <c r="ABS73" s="11"/>
      <c r="ABT73" s="11"/>
      <c r="ABU73" s="11"/>
      <c r="ABV73" s="11"/>
      <c r="ABW73" s="11"/>
      <c r="ABX73" s="11"/>
      <c r="ABY73" s="11"/>
      <c r="ABZ73" s="11"/>
      <c r="ACA73" s="11"/>
      <c r="ACB73" s="11"/>
      <c r="ACC73" s="11"/>
      <c r="ACD73" s="11"/>
      <c r="ACE73" s="11"/>
      <c r="ACF73" s="11"/>
      <c r="ACG73" s="11"/>
      <c r="ACH73" s="11"/>
      <c r="ACI73" s="11"/>
      <c r="ACJ73" s="11"/>
      <c r="ACK73" s="11"/>
      <c r="ACL73" s="11"/>
      <c r="ACM73" s="11"/>
      <c r="ACN73" s="11"/>
      <c r="ACO73" s="11"/>
      <c r="ACP73" s="11"/>
      <c r="ACQ73" s="11"/>
      <c r="ACR73" s="11"/>
      <c r="ACS73" s="11"/>
      <c r="ACT73" s="11"/>
      <c r="ACU73" s="11"/>
      <c r="ACV73" s="11"/>
      <c r="ACW73" s="11"/>
      <c r="ACX73" s="11"/>
      <c r="ACY73" s="11"/>
      <c r="ACZ73" s="11"/>
      <c r="ADA73" s="11"/>
      <c r="ADB73" s="11"/>
      <c r="ADC73" s="11"/>
      <c r="ADD73" s="11"/>
      <c r="ADE73" s="11"/>
      <c r="ADF73" s="11"/>
      <c r="ADG73" s="11"/>
      <c r="ADH73" s="11"/>
      <c r="ADI73" s="11"/>
      <c r="ADJ73" s="11"/>
      <c r="ADK73" s="11"/>
      <c r="ADL73" s="11"/>
      <c r="ADM73" s="11"/>
      <c r="ADN73" s="11"/>
      <c r="ADO73" s="11"/>
      <c r="ADP73" s="11"/>
      <c r="ADQ73" s="11"/>
      <c r="ADR73" s="11"/>
      <c r="ADS73" s="11"/>
      <c r="ADT73" s="11"/>
      <c r="ADU73" s="11"/>
      <c r="ADV73" s="11"/>
      <c r="ADW73" s="11"/>
      <c r="ADX73" s="11"/>
      <c r="ADY73" s="11"/>
      <c r="ADZ73" s="11"/>
      <c r="AEA73" s="11"/>
      <c r="AEB73" s="11"/>
      <c r="AEC73" s="11"/>
      <c r="AED73" s="11"/>
      <c r="AEE73" s="11"/>
      <c r="AEF73" s="11"/>
      <c r="AEG73" s="11"/>
      <c r="AEH73" s="11"/>
      <c r="AEI73" s="11"/>
      <c r="AEJ73" s="11"/>
      <c r="AEK73" s="11"/>
      <c r="AEL73" s="11"/>
      <c r="AEM73" s="11"/>
      <c r="AEN73" s="11"/>
      <c r="AEO73" s="11"/>
      <c r="AEP73" s="11"/>
      <c r="AEQ73" s="11"/>
      <c r="AER73" s="11"/>
      <c r="AES73" s="11"/>
      <c r="AET73" s="11"/>
      <c r="AEU73" s="11"/>
      <c r="AEV73" s="11"/>
      <c r="AEW73" s="11"/>
      <c r="AEX73" s="11"/>
      <c r="AEY73" s="11"/>
      <c r="AEZ73" s="11"/>
      <c r="AFA73" s="11"/>
      <c r="AFB73" s="11"/>
      <c r="AFC73" s="11"/>
      <c r="AFD73" s="11"/>
      <c r="AFE73" s="11"/>
      <c r="AFF73" s="11"/>
      <c r="AFG73" s="11"/>
      <c r="AFH73" s="11"/>
      <c r="AFI73" s="11"/>
      <c r="AFJ73" s="11"/>
      <c r="AFK73" s="11"/>
      <c r="AFL73" s="11"/>
      <c r="AFM73" s="11"/>
      <c r="AFN73" s="11"/>
      <c r="AFO73" s="11"/>
      <c r="AFP73" s="11"/>
      <c r="AFQ73" s="11"/>
      <c r="AFR73" s="11"/>
      <c r="AFS73" s="11"/>
      <c r="AFT73" s="11"/>
      <c r="AFU73" s="11"/>
      <c r="AFV73" s="11"/>
      <c r="AFW73" s="11"/>
      <c r="AFX73" s="11"/>
      <c r="AFY73" s="11"/>
      <c r="AFZ73" s="11"/>
      <c r="AGA73" s="11"/>
      <c r="AGB73" s="11"/>
      <c r="AGC73" s="11"/>
      <c r="AGD73" s="11"/>
      <c r="AGE73" s="11"/>
      <c r="AGF73" s="11"/>
      <c r="AGG73" s="11"/>
      <c r="AGH73" s="11"/>
      <c r="AGI73" s="11"/>
      <c r="AGJ73" s="11"/>
      <c r="AGK73" s="11"/>
      <c r="AGL73" s="11"/>
      <c r="AGM73" s="11"/>
      <c r="AGN73" s="11"/>
      <c r="AGO73" s="11"/>
      <c r="AGP73" s="11"/>
      <c r="AGQ73" s="11"/>
      <c r="AGR73" s="11"/>
      <c r="AGS73" s="11"/>
      <c r="AGT73" s="11"/>
      <c r="AGU73" s="11"/>
      <c r="AGV73" s="11"/>
      <c r="AGW73" s="11"/>
      <c r="AGX73" s="11"/>
      <c r="AGY73" s="11"/>
      <c r="AGZ73" s="11"/>
      <c r="AHA73" s="11"/>
      <c r="AHB73" s="11"/>
      <c r="AHC73" s="11"/>
      <c r="AHD73" s="11"/>
      <c r="AHE73" s="11"/>
      <c r="AHF73" s="11"/>
      <c r="AHG73" s="11"/>
      <c r="AHH73" s="11"/>
      <c r="AHI73" s="11"/>
      <c r="AHJ73" s="11"/>
      <c r="AHK73" s="11"/>
      <c r="AHL73" s="11"/>
      <c r="AHM73" s="11"/>
      <c r="AHN73" s="11"/>
      <c r="AHO73" s="11"/>
      <c r="AHP73" s="11"/>
      <c r="AHQ73" s="11"/>
      <c r="AHR73" s="11"/>
      <c r="AHS73" s="11"/>
      <c r="AHT73" s="11"/>
      <c r="AHU73" s="11"/>
      <c r="AHV73" s="11"/>
      <c r="AHW73" s="11"/>
      <c r="AHX73" s="11"/>
      <c r="AHY73" s="11"/>
      <c r="AHZ73" s="11"/>
      <c r="AIA73" s="11"/>
      <c r="AIB73" s="11"/>
      <c r="AIC73" s="11"/>
      <c r="AID73" s="11"/>
      <c r="AIE73" s="11"/>
      <c r="AIF73" s="11"/>
      <c r="AIG73" s="11"/>
      <c r="AIH73" s="11"/>
      <c r="AII73" s="11"/>
      <c r="AIJ73" s="11"/>
      <c r="AIK73" s="11"/>
      <c r="AIL73" s="11"/>
      <c r="AIM73" s="11"/>
      <c r="AIN73" s="11"/>
      <c r="AIO73" s="11"/>
      <c r="AIP73" s="11"/>
      <c r="AIQ73" s="11"/>
      <c r="AIR73" s="11"/>
      <c r="AIS73" s="11"/>
      <c r="AIT73" s="11"/>
      <c r="AIU73" s="11"/>
      <c r="AIV73" s="11"/>
      <c r="AIW73" s="11"/>
      <c r="AIX73" s="11"/>
      <c r="AIY73" s="11"/>
      <c r="AIZ73" s="11"/>
      <c r="AJA73" s="11"/>
      <c r="AJB73" s="11"/>
      <c r="AJC73" s="11"/>
      <c r="AJD73" s="11"/>
      <c r="AJE73" s="11"/>
      <c r="AJF73" s="11"/>
      <c r="AJG73" s="11"/>
      <c r="AJH73" s="11"/>
      <c r="AJI73" s="11"/>
      <c r="AJJ73" s="11"/>
      <c r="AJK73" s="11"/>
      <c r="AJL73" s="11"/>
      <c r="AJM73" s="11"/>
      <c r="AJN73" s="11"/>
      <c r="AJO73" s="11"/>
      <c r="AJP73" s="11"/>
      <c r="AJQ73" s="11"/>
      <c r="AJR73" s="11"/>
      <c r="AJS73" s="11"/>
      <c r="AJT73" s="11"/>
      <c r="AJU73" s="11"/>
      <c r="AJV73" s="11"/>
      <c r="AJW73" s="11"/>
      <c r="AJX73" s="11"/>
      <c r="AJY73" s="11"/>
      <c r="AJZ73" s="11"/>
      <c r="AKA73" s="11"/>
      <c r="AKB73" s="11"/>
      <c r="AKC73" s="11"/>
      <c r="AKD73" s="11"/>
      <c r="AKE73" s="11"/>
      <c r="AKF73" s="11"/>
      <c r="AKG73" s="11"/>
      <c r="AKH73" s="11"/>
      <c r="AKI73" s="11"/>
      <c r="AKJ73" s="11"/>
      <c r="AKK73" s="11"/>
      <c r="AKL73" s="11"/>
      <c r="AKM73" s="11"/>
      <c r="AKN73" s="11"/>
      <c r="AKO73" s="11"/>
      <c r="AKP73" s="11"/>
      <c r="AKQ73" s="11"/>
      <c r="AKR73" s="11"/>
      <c r="AKS73" s="11"/>
      <c r="AKT73" s="11"/>
      <c r="AKU73" s="11"/>
      <c r="AKV73" s="11"/>
      <c r="AKW73" s="11"/>
      <c r="AKX73" s="11"/>
      <c r="AKY73" s="11"/>
      <c r="AKZ73" s="11"/>
      <c r="ALA73" s="11"/>
      <c r="ALB73" s="11"/>
      <c r="ALC73" s="11"/>
      <c r="ALD73" s="11"/>
      <c r="ALE73" s="11"/>
      <c r="ALF73" s="11"/>
      <c r="ALG73" s="11"/>
      <c r="ALH73" s="11"/>
      <c r="ALI73" s="11"/>
      <c r="ALJ73" s="11"/>
      <c r="ALK73" s="11"/>
      <c r="ALL73" s="11"/>
      <c r="ALM73" s="11"/>
      <c r="ALN73" s="11"/>
      <c r="ALO73" s="11"/>
      <c r="ALP73" s="11"/>
      <c r="ALQ73" s="11"/>
      <c r="ALR73" s="11"/>
      <c r="ALS73" s="11"/>
      <c r="ALT73" s="11"/>
      <c r="ALU73" s="11"/>
      <c r="ALV73" s="11"/>
      <c r="ALW73" s="11"/>
      <c r="ALX73" s="11"/>
      <c r="ALY73" s="11"/>
      <c r="ALZ73" s="11"/>
      <c r="AMA73" s="11"/>
      <c r="AMB73" s="11"/>
      <c r="AMC73" s="11"/>
    </row>
    <row r="74" spans="1:1017" x14ac:dyDescent="0.25">
      <c r="A74" s="19" t="s">
        <v>60</v>
      </c>
      <c r="B74" s="21" t="s">
        <v>19</v>
      </c>
      <c r="C74" s="16">
        <v>0.90700000000000003</v>
      </c>
      <c r="D74" s="16">
        <v>1.137</v>
      </c>
      <c r="E74" s="15" t="s">
        <v>175</v>
      </c>
      <c r="F74" s="16">
        <v>0.60499999999999998</v>
      </c>
      <c r="G74" s="27" t="s">
        <v>10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  <c r="JF74" s="11"/>
      <c r="JG74" s="11"/>
      <c r="JH74" s="11"/>
      <c r="JI74" s="11"/>
      <c r="JJ74" s="11"/>
      <c r="JK74" s="11"/>
      <c r="JL74" s="11"/>
      <c r="JM74" s="11"/>
      <c r="JN74" s="11"/>
      <c r="JO74" s="11"/>
      <c r="JP74" s="11"/>
      <c r="JQ74" s="11"/>
      <c r="JR74" s="11"/>
      <c r="JS74" s="11"/>
      <c r="JT74" s="11"/>
      <c r="JU74" s="11"/>
      <c r="JV74" s="11"/>
      <c r="JW74" s="11"/>
      <c r="JX74" s="11"/>
      <c r="JY74" s="11"/>
      <c r="JZ74" s="11"/>
      <c r="KA74" s="11"/>
      <c r="KB74" s="11"/>
      <c r="KC74" s="11"/>
      <c r="KD74" s="11"/>
      <c r="KE74" s="11"/>
      <c r="KF74" s="11"/>
      <c r="KG74" s="11"/>
      <c r="KH74" s="11"/>
      <c r="KI74" s="11"/>
      <c r="KJ74" s="11"/>
      <c r="KK74" s="11"/>
      <c r="KL74" s="11"/>
      <c r="KM74" s="11"/>
      <c r="KN74" s="11"/>
      <c r="KO74" s="11"/>
      <c r="KP74" s="11"/>
      <c r="KQ74" s="11"/>
      <c r="KR74" s="11"/>
      <c r="KS74" s="11"/>
      <c r="KT74" s="11"/>
      <c r="KU74" s="11"/>
      <c r="KV74" s="11"/>
      <c r="KW74" s="11"/>
      <c r="KX74" s="11"/>
      <c r="KY74" s="11"/>
      <c r="KZ74" s="11"/>
      <c r="LA74" s="11"/>
      <c r="LB74" s="11"/>
      <c r="LC74" s="11"/>
      <c r="LD74" s="11"/>
      <c r="LE74" s="11"/>
      <c r="LF74" s="11"/>
      <c r="LG74" s="11"/>
      <c r="LH74" s="11"/>
      <c r="LI74" s="11"/>
      <c r="LJ74" s="11"/>
      <c r="LK74" s="11"/>
      <c r="LL74" s="11"/>
      <c r="LM74" s="11"/>
      <c r="LN74" s="11"/>
      <c r="LO74" s="11"/>
      <c r="LP74" s="11"/>
      <c r="LQ74" s="11"/>
      <c r="LR74" s="11"/>
      <c r="LS74" s="11"/>
      <c r="LT74" s="11"/>
      <c r="LU74" s="11"/>
      <c r="LV74" s="11"/>
      <c r="LW74" s="11"/>
      <c r="LX74" s="11"/>
      <c r="LY74" s="11"/>
      <c r="LZ74" s="11"/>
      <c r="MA74" s="11"/>
      <c r="MB74" s="11"/>
      <c r="MC74" s="11"/>
      <c r="MD74" s="11"/>
      <c r="ME74" s="11"/>
      <c r="MF74" s="11"/>
      <c r="MG74" s="11"/>
      <c r="MH74" s="11"/>
      <c r="MI74" s="11"/>
      <c r="MJ74" s="11"/>
      <c r="MK74" s="11"/>
      <c r="ML74" s="11"/>
      <c r="MM74" s="11"/>
      <c r="MN74" s="11"/>
      <c r="MO74" s="11"/>
      <c r="MP74" s="11"/>
      <c r="MQ74" s="11"/>
      <c r="MR74" s="11"/>
      <c r="MS74" s="11"/>
      <c r="MT74" s="11"/>
      <c r="MU74" s="11"/>
      <c r="MV74" s="11"/>
      <c r="MW74" s="11"/>
      <c r="MX74" s="11"/>
      <c r="MY74" s="11"/>
      <c r="MZ74" s="11"/>
      <c r="NA74" s="11"/>
      <c r="NB74" s="11"/>
      <c r="NC74" s="11"/>
      <c r="ND74" s="11"/>
      <c r="NE74" s="11"/>
      <c r="NF74" s="11"/>
      <c r="NG74" s="11"/>
      <c r="NH74" s="11"/>
      <c r="NI74" s="11"/>
      <c r="NJ74" s="11"/>
      <c r="NK74" s="11"/>
      <c r="NL74" s="11"/>
      <c r="NM74" s="11"/>
      <c r="NN74" s="11"/>
      <c r="NO74" s="11"/>
      <c r="NP74" s="11"/>
      <c r="NQ74" s="11"/>
      <c r="NR74" s="11"/>
      <c r="NS74" s="11"/>
      <c r="NT74" s="11"/>
      <c r="NU74" s="11"/>
      <c r="NV74" s="11"/>
      <c r="NW74" s="11"/>
      <c r="NX74" s="11"/>
      <c r="NY74" s="11"/>
      <c r="NZ74" s="11"/>
      <c r="OA74" s="11"/>
      <c r="OB74" s="11"/>
      <c r="OC74" s="11"/>
      <c r="OD74" s="11"/>
      <c r="OE74" s="11"/>
      <c r="OF74" s="11"/>
      <c r="OG74" s="11"/>
      <c r="OH74" s="11"/>
      <c r="OI74" s="11"/>
      <c r="OJ74" s="11"/>
      <c r="OK74" s="11"/>
      <c r="OL74" s="11"/>
      <c r="OM74" s="11"/>
      <c r="ON74" s="11"/>
      <c r="OO74" s="11"/>
      <c r="OP74" s="11"/>
      <c r="OQ74" s="11"/>
      <c r="OR74" s="11"/>
      <c r="OS74" s="11"/>
      <c r="OT74" s="11"/>
      <c r="OU74" s="11"/>
      <c r="OV74" s="11"/>
      <c r="OW74" s="11"/>
      <c r="OX74" s="11"/>
      <c r="OY74" s="11"/>
      <c r="OZ74" s="11"/>
      <c r="PA74" s="11"/>
      <c r="PB74" s="11"/>
      <c r="PC74" s="11"/>
      <c r="PD74" s="11"/>
      <c r="PE74" s="11"/>
      <c r="PF74" s="11"/>
      <c r="PG74" s="11"/>
      <c r="PH74" s="11"/>
      <c r="PI74" s="11"/>
      <c r="PJ74" s="11"/>
      <c r="PK74" s="11"/>
      <c r="PL74" s="11"/>
      <c r="PM74" s="11"/>
      <c r="PN74" s="11"/>
      <c r="PO74" s="11"/>
      <c r="PP74" s="11"/>
      <c r="PQ74" s="11"/>
      <c r="PR74" s="11"/>
      <c r="PS74" s="11"/>
      <c r="PT74" s="11"/>
      <c r="PU74" s="11"/>
      <c r="PV74" s="11"/>
      <c r="PW74" s="11"/>
      <c r="PX74" s="11"/>
      <c r="PY74" s="11"/>
      <c r="PZ74" s="11"/>
      <c r="QA74" s="11"/>
      <c r="QB74" s="11"/>
      <c r="QC74" s="11"/>
      <c r="QD74" s="11"/>
      <c r="QE74" s="11"/>
      <c r="QF74" s="11"/>
      <c r="QG74" s="11"/>
      <c r="QH74" s="11"/>
      <c r="QI74" s="11"/>
      <c r="QJ74" s="11"/>
      <c r="QK74" s="11"/>
      <c r="QL74" s="11"/>
      <c r="QM74" s="11"/>
      <c r="QN74" s="11"/>
      <c r="QO74" s="11"/>
      <c r="QP74" s="11"/>
      <c r="QQ74" s="11"/>
      <c r="QR74" s="11"/>
      <c r="QS74" s="11"/>
      <c r="QT74" s="11"/>
      <c r="QU74" s="11"/>
      <c r="QV74" s="11"/>
      <c r="QW74" s="11"/>
      <c r="QX74" s="11"/>
      <c r="QY74" s="11"/>
      <c r="QZ74" s="11"/>
      <c r="RA74" s="11"/>
      <c r="RB74" s="11"/>
      <c r="RC74" s="11"/>
      <c r="RD74" s="11"/>
      <c r="RE74" s="11"/>
      <c r="RF74" s="11"/>
      <c r="RG74" s="11"/>
      <c r="RH74" s="11"/>
      <c r="RI74" s="11"/>
      <c r="RJ74" s="11"/>
      <c r="RK74" s="11"/>
      <c r="RL74" s="11"/>
      <c r="RM74" s="11"/>
      <c r="RN74" s="11"/>
      <c r="RO74" s="11"/>
      <c r="RP74" s="11"/>
      <c r="RQ74" s="11"/>
      <c r="RR74" s="11"/>
      <c r="RS74" s="11"/>
      <c r="RT74" s="11"/>
      <c r="RU74" s="11"/>
      <c r="RV74" s="11"/>
      <c r="RW74" s="11"/>
      <c r="RX74" s="11"/>
      <c r="RY74" s="11"/>
      <c r="RZ74" s="11"/>
      <c r="SA74" s="11"/>
      <c r="SB74" s="11"/>
      <c r="SC74" s="11"/>
      <c r="SD74" s="11"/>
      <c r="SE74" s="11"/>
      <c r="SF74" s="11"/>
      <c r="SG74" s="11"/>
      <c r="SH74" s="11"/>
      <c r="SI74" s="11"/>
      <c r="SJ74" s="11"/>
      <c r="SK74" s="11"/>
      <c r="SL74" s="11"/>
      <c r="SM74" s="11"/>
      <c r="SN74" s="11"/>
      <c r="SO74" s="11"/>
      <c r="SP74" s="11"/>
      <c r="SQ74" s="11"/>
      <c r="SR74" s="11"/>
      <c r="SS74" s="11"/>
      <c r="ST74" s="11"/>
      <c r="SU74" s="11"/>
      <c r="SV74" s="11"/>
      <c r="SW74" s="11"/>
      <c r="SX74" s="11"/>
      <c r="SY74" s="11"/>
      <c r="SZ74" s="11"/>
      <c r="TA74" s="11"/>
      <c r="TB74" s="11"/>
      <c r="TC74" s="11"/>
      <c r="TD74" s="11"/>
      <c r="TE74" s="11"/>
      <c r="TF74" s="11"/>
      <c r="TG74" s="11"/>
      <c r="TH74" s="11"/>
      <c r="TI74" s="11"/>
      <c r="TJ74" s="11"/>
      <c r="TK74" s="11"/>
      <c r="TL74" s="11"/>
      <c r="TM74" s="11"/>
      <c r="TN74" s="11"/>
      <c r="TO74" s="11"/>
      <c r="TP74" s="11"/>
      <c r="TQ74" s="11"/>
      <c r="TR74" s="11"/>
      <c r="TS74" s="11"/>
      <c r="TT74" s="11"/>
      <c r="TU74" s="11"/>
      <c r="TV74" s="11"/>
      <c r="TW74" s="11"/>
      <c r="TX74" s="11"/>
      <c r="TY74" s="11"/>
      <c r="TZ74" s="11"/>
      <c r="UA74" s="11"/>
      <c r="UB74" s="11"/>
      <c r="UC74" s="11"/>
      <c r="UD74" s="11"/>
      <c r="UE74" s="11"/>
      <c r="UF74" s="11"/>
      <c r="UG74" s="11"/>
      <c r="UH74" s="11"/>
      <c r="UI74" s="11"/>
      <c r="UJ74" s="11"/>
      <c r="UK74" s="11"/>
      <c r="UL74" s="11"/>
      <c r="UM74" s="11"/>
      <c r="UN74" s="11"/>
      <c r="UO74" s="11"/>
      <c r="UP74" s="11"/>
      <c r="UQ74" s="11"/>
      <c r="UR74" s="11"/>
      <c r="US74" s="11"/>
      <c r="UT74" s="11"/>
      <c r="UU74" s="11"/>
      <c r="UV74" s="11"/>
      <c r="UW74" s="11"/>
      <c r="UX74" s="11"/>
      <c r="UY74" s="11"/>
      <c r="UZ74" s="11"/>
      <c r="VA74" s="11"/>
      <c r="VB74" s="11"/>
      <c r="VC74" s="11"/>
      <c r="VD74" s="11"/>
      <c r="VE74" s="11"/>
      <c r="VF74" s="11"/>
      <c r="VG74" s="11"/>
      <c r="VH74" s="11"/>
      <c r="VI74" s="11"/>
      <c r="VJ74" s="11"/>
      <c r="VK74" s="11"/>
      <c r="VL74" s="11"/>
      <c r="VM74" s="11"/>
      <c r="VN74" s="11"/>
      <c r="VO74" s="11"/>
      <c r="VP74" s="11"/>
      <c r="VQ74" s="11"/>
      <c r="VR74" s="11"/>
      <c r="VS74" s="11"/>
      <c r="VT74" s="11"/>
      <c r="VU74" s="11"/>
      <c r="VV74" s="11"/>
      <c r="VW74" s="11"/>
      <c r="VX74" s="11"/>
      <c r="VY74" s="11"/>
      <c r="VZ74" s="11"/>
      <c r="WA74" s="11"/>
      <c r="WB74" s="11"/>
      <c r="WC74" s="11"/>
      <c r="WD74" s="11"/>
      <c r="WE74" s="11"/>
      <c r="WF74" s="11"/>
      <c r="WG74" s="11"/>
      <c r="WH74" s="11"/>
      <c r="WI74" s="11"/>
      <c r="WJ74" s="11"/>
      <c r="WK74" s="11"/>
      <c r="WL74" s="11"/>
      <c r="WM74" s="11"/>
      <c r="WN74" s="11"/>
      <c r="WO74" s="11"/>
      <c r="WP74" s="11"/>
      <c r="WQ74" s="11"/>
      <c r="WR74" s="11"/>
      <c r="WS74" s="11"/>
      <c r="WT74" s="11"/>
      <c r="WU74" s="11"/>
      <c r="WV74" s="11"/>
      <c r="WW74" s="11"/>
      <c r="WX74" s="11"/>
      <c r="WY74" s="11"/>
      <c r="WZ74" s="11"/>
      <c r="XA74" s="11"/>
      <c r="XB74" s="11"/>
      <c r="XC74" s="11"/>
      <c r="XD74" s="11"/>
      <c r="XE74" s="11"/>
      <c r="XF74" s="11"/>
      <c r="XG74" s="11"/>
      <c r="XH74" s="11"/>
      <c r="XI74" s="11"/>
      <c r="XJ74" s="11"/>
      <c r="XK74" s="11"/>
      <c r="XL74" s="11"/>
      <c r="XM74" s="11"/>
      <c r="XN74" s="11"/>
      <c r="XO74" s="11"/>
      <c r="XP74" s="11"/>
      <c r="XQ74" s="11"/>
      <c r="XR74" s="11"/>
      <c r="XS74" s="11"/>
      <c r="XT74" s="11"/>
      <c r="XU74" s="11"/>
      <c r="XV74" s="11"/>
      <c r="XW74" s="11"/>
      <c r="XX74" s="11"/>
      <c r="XY74" s="11"/>
      <c r="XZ74" s="11"/>
      <c r="YA74" s="11"/>
      <c r="YB74" s="11"/>
      <c r="YC74" s="11"/>
      <c r="YD74" s="11"/>
      <c r="YE74" s="11"/>
      <c r="YF74" s="11"/>
      <c r="YG74" s="11"/>
      <c r="YH74" s="11"/>
      <c r="YI74" s="11"/>
      <c r="YJ74" s="11"/>
      <c r="YK74" s="11"/>
      <c r="YL74" s="11"/>
      <c r="YM74" s="11"/>
      <c r="YN74" s="11"/>
      <c r="YO74" s="11"/>
      <c r="YP74" s="11"/>
      <c r="YQ74" s="11"/>
      <c r="YR74" s="11"/>
      <c r="YS74" s="11"/>
      <c r="YT74" s="11"/>
      <c r="YU74" s="11"/>
      <c r="YV74" s="11"/>
      <c r="YW74" s="11"/>
      <c r="YX74" s="11"/>
      <c r="YY74" s="11"/>
      <c r="YZ74" s="11"/>
      <c r="ZA74" s="11"/>
      <c r="ZB74" s="11"/>
      <c r="ZC74" s="11"/>
      <c r="ZD74" s="11"/>
      <c r="ZE74" s="11"/>
      <c r="ZF74" s="11"/>
      <c r="ZG74" s="11"/>
      <c r="ZH74" s="11"/>
      <c r="ZI74" s="11"/>
      <c r="ZJ74" s="11"/>
      <c r="ZK74" s="11"/>
      <c r="ZL74" s="11"/>
      <c r="ZM74" s="11"/>
      <c r="ZN74" s="11"/>
      <c r="ZO74" s="11"/>
      <c r="ZP74" s="11"/>
      <c r="ZQ74" s="11"/>
      <c r="ZR74" s="11"/>
      <c r="ZS74" s="11"/>
      <c r="ZT74" s="11"/>
      <c r="ZU74" s="11"/>
      <c r="ZV74" s="11"/>
      <c r="ZW74" s="11"/>
      <c r="ZX74" s="11"/>
      <c r="ZY74" s="11"/>
      <c r="ZZ74" s="11"/>
      <c r="AAA74" s="11"/>
      <c r="AAB74" s="11"/>
      <c r="AAC74" s="11"/>
      <c r="AAD74" s="11"/>
      <c r="AAE74" s="11"/>
      <c r="AAF74" s="11"/>
      <c r="AAG74" s="11"/>
      <c r="AAH74" s="11"/>
      <c r="AAI74" s="11"/>
      <c r="AAJ74" s="11"/>
      <c r="AAK74" s="11"/>
      <c r="AAL74" s="11"/>
      <c r="AAM74" s="11"/>
      <c r="AAN74" s="11"/>
      <c r="AAO74" s="11"/>
      <c r="AAP74" s="11"/>
      <c r="AAQ74" s="11"/>
      <c r="AAR74" s="11"/>
      <c r="AAS74" s="11"/>
      <c r="AAT74" s="11"/>
      <c r="AAU74" s="11"/>
      <c r="AAV74" s="11"/>
      <c r="AAW74" s="11"/>
      <c r="AAX74" s="11"/>
      <c r="AAY74" s="11"/>
      <c r="AAZ74" s="11"/>
      <c r="ABA74" s="11"/>
      <c r="ABB74" s="11"/>
      <c r="ABC74" s="11"/>
      <c r="ABD74" s="11"/>
      <c r="ABE74" s="11"/>
      <c r="ABF74" s="11"/>
      <c r="ABG74" s="11"/>
      <c r="ABH74" s="11"/>
      <c r="ABI74" s="11"/>
      <c r="ABJ74" s="11"/>
      <c r="ABK74" s="11"/>
      <c r="ABL74" s="11"/>
      <c r="ABM74" s="11"/>
      <c r="ABN74" s="11"/>
      <c r="ABO74" s="11"/>
      <c r="ABP74" s="11"/>
      <c r="ABQ74" s="11"/>
      <c r="ABR74" s="11"/>
      <c r="ABS74" s="11"/>
      <c r="ABT74" s="11"/>
      <c r="ABU74" s="11"/>
      <c r="ABV74" s="11"/>
      <c r="ABW74" s="11"/>
      <c r="ABX74" s="11"/>
      <c r="ABY74" s="11"/>
      <c r="ABZ74" s="11"/>
      <c r="ACA74" s="11"/>
      <c r="ACB74" s="11"/>
      <c r="ACC74" s="11"/>
      <c r="ACD74" s="11"/>
      <c r="ACE74" s="11"/>
      <c r="ACF74" s="11"/>
      <c r="ACG74" s="11"/>
      <c r="ACH74" s="11"/>
      <c r="ACI74" s="11"/>
      <c r="ACJ74" s="11"/>
      <c r="ACK74" s="11"/>
      <c r="ACL74" s="11"/>
      <c r="ACM74" s="11"/>
      <c r="ACN74" s="11"/>
      <c r="ACO74" s="11"/>
      <c r="ACP74" s="11"/>
      <c r="ACQ74" s="11"/>
      <c r="ACR74" s="11"/>
      <c r="ACS74" s="11"/>
      <c r="ACT74" s="11"/>
      <c r="ACU74" s="11"/>
      <c r="ACV74" s="11"/>
      <c r="ACW74" s="11"/>
      <c r="ACX74" s="11"/>
      <c r="ACY74" s="11"/>
      <c r="ACZ74" s="11"/>
      <c r="ADA74" s="11"/>
      <c r="ADB74" s="11"/>
      <c r="ADC74" s="11"/>
      <c r="ADD74" s="11"/>
      <c r="ADE74" s="11"/>
      <c r="ADF74" s="11"/>
      <c r="ADG74" s="11"/>
      <c r="ADH74" s="11"/>
      <c r="ADI74" s="11"/>
      <c r="ADJ74" s="11"/>
      <c r="ADK74" s="11"/>
      <c r="ADL74" s="11"/>
      <c r="ADM74" s="11"/>
      <c r="ADN74" s="11"/>
      <c r="ADO74" s="11"/>
      <c r="ADP74" s="11"/>
      <c r="ADQ74" s="11"/>
      <c r="ADR74" s="11"/>
      <c r="ADS74" s="11"/>
      <c r="ADT74" s="11"/>
      <c r="ADU74" s="11"/>
      <c r="ADV74" s="11"/>
      <c r="ADW74" s="11"/>
      <c r="ADX74" s="11"/>
      <c r="ADY74" s="11"/>
      <c r="ADZ74" s="11"/>
      <c r="AEA74" s="11"/>
      <c r="AEB74" s="11"/>
      <c r="AEC74" s="11"/>
      <c r="AED74" s="11"/>
      <c r="AEE74" s="11"/>
      <c r="AEF74" s="11"/>
      <c r="AEG74" s="11"/>
      <c r="AEH74" s="11"/>
      <c r="AEI74" s="11"/>
      <c r="AEJ74" s="11"/>
      <c r="AEK74" s="11"/>
      <c r="AEL74" s="11"/>
      <c r="AEM74" s="11"/>
      <c r="AEN74" s="11"/>
      <c r="AEO74" s="11"/>
      <c r="AEP74" s="11"/>
      <c r="AEQ74" s="11"/>
      <c r="AER74" s="11"/>
      <c r="AES74" s="11"/>
      <c r="AET74" s="11"/>
      <c r="AEU74" s="11"/>
      <c r="AEV74" s="11"/>
      <c r="AEW74" s="11"/>
      <c r="AEX74" s="11"/>
      <c r="AEY74" s="11"/>
      <c r="AEZ74" s="11"/>
      <c r="AFA74" s="11"/>
      <c r="AFB74" s="11"/>
      <c r="AFC74" s="11"/>
      <c r="AFD74" s="11"/>
      <c r="AFE74" s="11"/>
      <c r="AFF74" s="11"/>
      <c r="AFG74" s="11"/>
      <c r="AFH74" s="11"/>
      <c r="AFI74" s="11"/>
      <c r="AFJ74" s="11"/>
      <c r="AFK74" s="11"/>
      <c r="AFL74" s="11"/>
      <c r="AFM74" s="11"/>
      <c r="AFN74" s="11"/>
      <c r="AFO74" s="11"/>
      <c r="AFP74" s="11"/>
      <c r="AFQ74" s="11"/>
      <c r="AFR74" s="11"/>
      <c r="AFS74" s="11"/>
      <c r="AFT74" s="11"/>
      <c r="AFU74" s="11"/>
      <c r="AFV74" s="11"/>
      <c r="AFW74" s="11"/>
      <c r="AFX74" s="11"/>
      <c r="AFY74" s="11"/>
      <c r="AFZ74" s="11"/>
      <c r="AGA74" s="11"/>
      <c r="AGB74" s="11"/>
      <c r="AGC74" s="11"/>
      <c r="AGD74" s="11"/>
      <c r="AGE74" s="11"/>
      <c r="AGF74" s="11"/>
      <c r="AGG74" s="11"/>
      <c r="AGH74" s="11"/>
      <c r="AGI74" s="11"/>
      <c r="AGJ74" s="11"/>
      <c r="AGK74" s="11"/>
      <c r="AGL74" s="11"/>
      <c r="AGM74" s="11"/>
      <c r="AGN74" s="11"/>
      <c r="AGO74" s="11"/>
      <c r="AGP74" s="11"/>
      <c r="AGQ74" s="11"/>
      <c r="AGR74" s="11"/>
      <c r="AGS74" s="11"/>
      <c r="AGT74" s="11"/>
      <c r="AGU74" s="11"/>
      <c r="AGV74" s="11"/>
      <c r="AGW74" s="11"/>
      <c r="AGX74" s="11"/>
      <c r="AGY74" s="11"/>
      <c r="AGZ74" s="11"/>
      <c r="AHA74" s="11"/>
      <c r="AHB74" s="11"/>
      <c r="AHC74" s="11"/>
      <c r="AHD74" s="11"/>
      <c r="AHE74" s="11"/>
      <c r="AHF74" s="11"/>
      <c r="AHG74" s="11"/>
      <c r="AHH74" s="11"/>
      <c r="AHI74" s="11"/>
      <c r="AHJ74" s="11"/>
      <c r="AHK74" s="11"/>
      <c r="AHL74" s="11"/>
      <c r="AHM74" s="11"/>
      <c r="AHN74" s="11"/>
      <c r="AHO74" s="11"/>
      <c r="AHP74" s="11"/>
      <c r="AHQ74" s="11"/>
      <c r="AHR74" s="11"/>
      <c r="AHS74" s="11"/>
      <c r="AHT74" s="11"/>
      <c r="AHU74" s="11"/>
      <c r="AHV74" s="11"/>
      <c r="AHW74" s="11"/>
      <c r="AHX74" s="11"/>
      <c r="AHY74" s="11"/>
      <c r="AHZ74" s="11"/>
      <c r="AIA74" s="11"/>
      <c r="AIB74" s="11"/>
      <c r="AIC74" s="11"/>
      <c r="AID74" s="11"/>
      <c r="AIE74" s="11"/>
      <c r="AIF74" s="11"/>
      <c r="AIG74" s="11"/>
      <c r="AIH74" s="11"/>
      <c r="AII74" s="11"/>
      <c r="AIJ74" s="11"/>
      <c r="AIK74" s="11"/>
      <c r="AIL74" s="11"/>
      <c r="AIM74" s="11"/>
      <c r="AIN74" s="11"/>
      <c r="AIO74" s="11"/>
      <c r="AIP74" s="11"/>
      <c r="AIQ74" s="11"/>
      <c r="AIR74" s="11"/>
      <c r="AIS74" s="11"/>
      <c r="AIT74" s="11"/>
      <c r="AIU74" s="11"/>
      <c r="AIV74" s="11"/>
      <c r="AIW74" s="11"/>
      <c r="AIX74" s="11"/>
      <c r="AIY74" s="11"/>
      <c r="AIZ74" s="11"/>
      <c r="AJA74" s="11"/>
      <c r="AJB74" s="11"/>
      <c r="AJC74" s="11"/>
      <c r="AJD74" s="11"/>
      <c r="AJE74" s="11"/>
      <c r="AJF74" s="11"/>
      <c r="AJG74" s="11"/>
      <c r="AJH74" s="11"/>
      <c r="AJI74" s="11"/>
      <c r="AJJ74" s="11"/>
      <c r="AJK74" s="11"/>
      <c r="AJL74" s="11"/>
      <c r="AJM74" s="11"/>
      <c r="AJN74" s="11"/>
      <c r="AJO74" s="11"/>
      <c r="AJP74" s="11"/>
      <c r="AJQ74" s="11"/>
      <c r="AJR74" s="11"/>
      <c r="AJS74" s="11"/>
      <c r="AJT74" s="11"/>
      <c r="AJU74" s="11"/>
      <c r="AJV74" s="11"/>
      <c r="AJW74" s="11"/>
      <c r="AJX74" s="11"/>
      <c r="AJY74" s="11"/>
      <c r="AJZ74" s="11"/>
      <c r="AKA74" s="11"/>
      <c r="AKB74" s="11"/>
      <c r="AKC74" s="11"/>
      <c r="AKD74" s="11"/>
      <c r="AKE74" s="11"/>
      <c r="AKF74" s="11"/>
      <c r="AKG74" s="11"/>
      <c r="AKH74" s="11"/>
      <c r="AKI74" s="11"/>
      <c r="AKJ74" s="11"/>
      <c r="AKK74" s="11"/>
      <c r="AKL74" s="11"/>
      <c r="AKM74" s="11"/>
      <c r="AKN74" s="11"/>
      <c r="AKO74" s="11"/>
      <c r="AKP74" s="11"/>
      <c r="AKQ74" s="11"/>
      <c r="AKR74" s="11"/>
      <c r="AKS74" s="11"/>
      <c r="AKT74" s="11"/>
      <c r="AKU74" s="11"/>
      <c r="AKV74" s="11"/>
      <c r="AKW74" s="11"/>
      <c r="AKX74" s="11"/>
      <c r="AKY74" s="11"/>
      <c r="AKZ74" s="11"/>
      <c r="ALA74" s="11"/>
      <c r="ALB74" s="11"/>
      <c r="ALC74" s="11"/>
      <c r="ALD74" s="11"/>
      <c r="ALE74" s="11"/>
      <c r="ALF74" s="11"/>
      <c r="ALG74" s="11"/>
      <c r="ALH74" s="11"/>
      <c r="ALI74" s="11"/>
      <c r="ALJ74" s="11"/>
      <c r="ALK74" s="11"/>
      <c r="ALL74" s="11"/>
      <c r="ALM74" s="11"/>
      <c r="ALN74" s="11"/>
      <c r="ALO74" s="11"/>
      <c r="ALP74" s="11"/>
      <c r="ALQ74" s="11"/>
      <c r="ALR74" s="11"/>
      <c r="ALS74" s="11"/>
      <c r="ALT74" s="11"/>
      <c r="ALU74" s="11"/>
      <c r="ALV74" s="11"/>
      <c r="ALW74" s="11"/>
      <c r="ALX74" s="11"/>
      <c r="ALY74" s="11"/>
      <c r="ALZ74" s="11"/>
      <c r="AMA74" s="11"/>
      <c r="AMB74" s="11"/>
      <c r="AMC74" s="11"/>
    </row>
    <row r="75" spans="1:1017" x14ac:dyDescent="0.25">
      <c r="A75" s="19" t="s">
        <v>60</v>
      </c>
      <c r="B75" s="21" t="s">
        <v>19</v>
      </c>
      <c r="C75" s="16">
        <v>0.90600000000000003</v>
      </c>
      <c r="D75" s="16">
        <v>1.141</v>
      </c>
      <c r="E75" s="15" t="s">
        <v>176</v>
      </c>
      <c r="F75" s="16">
        <v>0.60399999999999998</v>
      </c>
      <c r="G75" s="27" t="s">
        <v>10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  <c r="IT75" s="11"/>
      <c r="IU75" s="11"/>
      <c r="IV75" s="11"/>
      <c r="IW75" s="11"/>
      <c r="IX75" s="11"/>
      <c r="IY75" s="11"/>
      <c r="IZ75" s="11"/>
      <c r="JA75" s="11"/>
      <c r="JB75" s="11"/>
      <c r="JC75" s="11"/>
      <c r="JD75" s="11"/>
      <c r="JE75" s="11"/>
      <c r="JF75" s="11"/>
      <c r="JG75" s="11"/>
      <c r="JH75" s="11"/>
      <c r="JI75" s="11"/>
      <c r="JJ75" s="11"/>
      <c r="JK75" s="11"/>
      <c r="JL75" s="11"/>
      <c r="JM75" s="11"/>
      <c r="JN75" s="11"/>
      <c r="JO75" s="11"/>
      <c r="JP75" s="11"/>
      <c r="JQ75" s="11"/>
      <c r="JR75" s="11"/>
      <c r="JS75" s="11"/>
      <c r="JT75" s="11"/>
      <c r="JU75" s="11"/>
      <c r="JV75" s="11"/>
      <c r="JW75" s="11"/>
      <c r="JX75" s="11"/>
      <c r="JY75" s="11"/>
      <c r="JZ75" s="11"/>
      <c r="KA75" s="11"/>
      <c r="KB75" s="11"/>
      <c r="KC75" s="11"/>
      <c r="KD75" s="11"/>
      <c r="KE75" s="11"/>
      <c r="KF75" s="11"/>
      <c r="KG75" s="11"/>
      <c r="KH75" s="11"/>
      <c r="KI75" s="11"/>
      <c r="KJ75" s="11"/>
      <c r="KK75" s="11"/>
      <c r="KL75" s="11"/>
      <c r="KM75" s="11"/>
      <c r="KN75" s="11"/>
      <c r="KO75" s="11"/>
      <c r="KP75" s="11"/>
      <c r="KQ75" s="11"/>
      <c r="KR75" s="11"/>
      <c r="KS75" s="11"/>
      <c r="KT75" s="11"/>
      <c r="KU75" s="11"/>
      <c r="KV75" s="11"/>
      <c r="KW75" s="11"/>
      <c r="KX75" s="11"/>
      <c r="KY75" s="11"/>
      <c r="KZ75" s="11"/>
      <c r="LA75" s="11"/>
      <c r="LB75" s="11"/>
      <c r="LC75" s="11"/>
      <c r="LD75" s="11"/>
      <c r="LE75" s="11"/>
      <c r="LF75" s="11"/>
      <c r="LG75" s="11"/>
      <c r="LH75" s="11"/>
      <c r="LI75" s="11"/>
      <c r="LJ75" s="11"/>
      <c r="LK75" s="11"/>
      <c r="LL75" s="11"/>
      <c r="LM75" s="11"/>
      <c r="LN75" s="11"/>
      <c r="LO75" s="11"/>
      <c r="LP75" s="11"/>
      <c r="LQ75" s="11"/>
      <c r="LR75" s="11"/>
      <c r="LS75" s="11"/>
      <c r="LT75" s="11"/>
      <c r="LU75" s="11"/>
      <c r="LV75" s="11"/>
      <c r="LW75" s="11"/>
      <c r="LX75" s="11"/>
      <c r="LY75" s="11"/>
      <c r="LZ75" s="11"/>
      <c r="MA75" s="11"/>
      <c r="MB75" s="11"/>
      <c r="MC75" s="11"/>
      <c r="MD75" s="11"/>
      <c r="ME75" s="11"/>
      <c r="MF75" s="11"/>
      <c r="MG75" s="11"/>
      <c r="MH75" s="11"/>
      <c r="MI75" s="11"/>
      <c r="MJ75" s="11"/>
      <c r="MK75" s="11"/>
      <c r="ML75" s="11"/>
      <c r="MM75" s="11"/>
      <c r="MN75" s="11"/>
      <c r="MO75" s="11"/>
      <c r="MP75" s="11"/>
      <c r="MQ75" s="11"/>
      <c r="MR75" s="11"/>
      <c r="MS75" s="11"/>
      <c r="MT75" s="11"/>
      <c r="MU75" s="11"/>
      <c r="MV75" s="11"/>
      <c r="MW75" s="11"/>
      <c r="MX75" s="11"/>
      <c r="MY75" s="11"/>
      <c r="MZ75" s="11"/>
      <c r="NA75" s="11"/>
      <c r="NB75" s="11"/>
      <c r="NC75" s="11"/>
      <c r="ND75" s="11"/>
      <c r="NE75" s="11"/>
      <c r="NF75" s="11"/>
      <c r="NG75" s="11"/>
      <c r="NH75" s="11"/>
      <c r="NI75" s="11"/>
      <c r="NJ75" s="11"/>
      <c r="NK75" s="11"/>
      <c r="NL75" s="11"/>
      <c r="NM75" s="11"/>
      <c r="NN75" s="11"/>
      <c r="NO75" s="11"/>
      <c r="NP75" s="11"/>
      <c r="NQ75" s="11"/>
      <c r="NR75" s="11"/>
      <c r="NS75" s="11"/>
      <c r="NT75" s="11"/>
      <c r="NU75" s="11"/>
      <c r="NV75" s="11"/>
      <c r="NW75" s="11"/>
      <c r="NX75" s="11"/>
      <c r="NY75" s="11"/>
      <c r="NZ75" s="11"/>
      <c r="OA75" s="11"/>
      <c r="OB75" s="11"/>
      <c r="OC75" s="11"/>
      <c r="OD75" s="11"/>
      <c r="OE75" s="11"/>
      <c r="OF75" s="11"/>
      <c r="OG75" s="11"/>
      <c r="OH75" s="11"/>
      <c r="OI75" s="11"/>
      <c r="OJ75" s="11"/>
      <c r="OK75" s="11"/>
      <c r="OL75" s="11"/>
      <c r="OM75" s="11"/>
      <c r="ON75" s="11"/>
      <c r="OO75" s="11"/>
      <c r="OP75" s="11"/>
      <c r="OQ75" s="11"/>
      <c r="OR75" s="11"/>
      <c r="OS75" s="11"/>
      <c r="OT75" s="11"/>
      <c r="OU75" s="11"/>
      <c r="OV75" s="11"/>
      <c r="OW75" s="11"/>
      <c r="OX75" s="11"/>
      <c r="OY75" s="11"/>
      <c r="OZ75" s="11"/>
      <c r="PA75" s="11"/>
      <c r="PB75" s="11"/>
      <c r="PC75" s="11"/>
      <c r="PD75" s="11"/>
      <c r="PE75" s="11"/>
      <c r="PF75" s="11"/>
      <c r="PG75" s="11"/>
      <c r="PH75" s="11"/>
      <c r="PI75" s="11"/>
      <c r="PJ75" s="11"/>
      <c r="PK75" s="11"/>
      <c r="PL75" s="11"/>
      <c r="PM75" s="11"/>
      <c r="PN75" s="11"/>
      <c r="PO75" s="11"/>
      <c r="PP75" s="11"/>
      <c r="PQ75" s="11"/>
      <c r="PR75" s="11"/>
      <c r="PS75" s="11"/>
      <c r="PT75" s="11"/>
      <c r="PU75" s="11"/>
      <c r="PV75" s="11"/>
      <c r="PW75" s="11"/>
      <c r="PX75" s="11"/>
      <c r="PY75" s="11"/>
      <c r="PZ75" s="11"/>
      <c r="QA75" s="11"/>
      <c r="QB75" s="11"/>
      <c r="QC75" s="11"/>
      <c r="QD75" s="11"/>
      <c r="QE75" s="11"/>
      <c r="QF75" s="11"/>
      <c r="QG75" s="11"/>
      <c r="QH75" s="11"/>
      <c r="QI75" s="11"/>
      <c r="QJ75" s="11"/>
      <c r="QK75" s="11"/>
      <c r="QL75" s="11"/>
      <c r="QM75" s="11"/>
      <c r="QN75" s="11"/>
      <c r="QO75" s="11"/>
      <c r="QP75" s="11"/>
      <c r="QQ75" s="11"/>
      <c r="QR75" s="11"/>
      <c r="QS75" s="11"/>
      <c r="QT75" s="11"/>
      <c r="QU75" s="11"/>
      <c r="QV75" s="11"/>
      <c r="QW75" s="11"/>
      <c r="QX75" s="11"/>
      <c r="QY75" s="11"/>
      <c r="QZ75" s="11"/>
      <c r="RA75" s="11"/>
      <c r="RB75" s="11"/>
      <c r="RC75" s="11"/>
      <c r="RD75" s="11"/>
      <c r="RE75" s="11"/>
      <c r="RF75" s="11"/>
      <c r="RG75" s="11"/>
      <c r="RH75" s="11"/>
      <c r="RI75" s="11"/>
      <c r="RJ75" s="11"/>
      <c r="RK75" s="11"/>
      <c r="RL75" s="11"/>
      <c r="RM75" s="11"/>
      <c r="RN75" s="11"/>
      <c r="RO75" s="11"/>
      <c r="RP75" s="11"/>
      <c r="RQ75" s="11"/>
      <c r="RR75" s="11"/>
      <c r="RS75" s="11"/>
      <c r="RT75" s="11"/>
      <c r="RU75" s="11"/>
      <c r="RV75" s="11"/>
      <c r="RW75" s="11"/>
      <c r="RX75" s="11"/>
      <c r="RY75" s="11"/>
      <c r="RZ75" s="11"/>
      <c r="SA75" s="11"/>
      <c r="SB75" s="11"/>
      <c r="SC75" s="11"/>
      <c r="SD75" s="11"/>
      <c r="SE75" s="11"/>
      <c r="SF75" s="11"/>
      <c r="SG75" s="11"/>
      <c r="SH75" s="11"/>
      <c r="SI75" s="11"/>
      <c r="SJ75" s="11"/>
      <c r="SK75" s="11"/>
      <c r="SL75" s="11"/>
      <c r="SM75" s="11"/>
      <c r="SN75" s="11"/>
      <c r="SO75" s="11"/>
      <c r="SP75" s="11"/>
      <c r="SQ75" s="11"/>
      <c r="SR75" s="11"/>
      <c r="SS75" s="11"/>
      <c r="ST75" s="11"/>
      <c r="SU75" s="11"/>
      <c r="SV75" s="11"/>
      <c r="SW75" s="11"/>
      <c r="SX75" s="11"/>
      <c r="SY75" s="11"/>
      <c r="SZ75" s="11"/>
      <c r="TA75" s="11"/>
      <c r="TB75" s="11"/>
      <c r="TC75" s="11"/>
      <c r="TD75" s="11"/>
      <c r="TE75" s="11"/>
      <c r="TF75" s="11"/>
      <c r="TG75" s="11"/>
      <c r="TH75" s="11"/>
      <c r="TI75" s="11"/>
      <c r="TJ75" s="11"/>
      <c r="TK75" s="11"/>
      <c r="TL75" s="11"/>
      <c r="TM75" s="11"/>
      <c r="TN75" s="11"/>
      <c r="TO75" s="11"/>
      <c r="TP75" s="11"/>
      <c r="TQ75" s="11"/>
      <c r="TR75" s="11"/>
      <c r="TS75" s="11"/>
      <c r="TT75" s="11"/>
      <c r="TU75" s="11"/>
      <c r="TV75" s="11"/>
      <c r="TW75" s="11"/>
      <c r="TX75" s="11"/>
      <c r="TY75" s="11"/>
      <c r="TZ75" s="11"/>
      <c r="UA75" s="11"/>
      <c r="UB75" s="11"/>
      <c r="UC75" s="11"/>
      <c r="UD75" s="11"/>
      <c r="UE75" s="11"/>
      <c r="UF75" s="11"/>
      <c r="UG75" s="11"/>
      <c r="UH75" s="11"/>
      <c r="UI75" s="11"/>
      <c r="UJ75" s="11"/>
      <c r="UK75" s="11"/>
      <c r="UL75" s="11"/>
      <c r="UM75" s="11"/>
      <c r="UN75" s="11"/>
      <c r="UO75" s="11"/>
      <c r="UP75" s="11"/>
      <c r="UQ75" s="11"/>
      <c r="UR75" s="11"/>
      <c r="US75" s="11"/>
      <c r="UT75" s="11"/>
      <c r="UU75" s="11"/>
      <c r="UV75" s="11"/>
      <c r="UW75" s="11"/>
      <c r="UX75" s="11"/>
      <c r="UY75" s="11"/>
      <c r="UZ75" s="11"/>
      <c r="VA75" s="11"/>
      <c r="VB75" s="11"/>
      <c r="VC75" s="11"/>
      <c r="VD75" s="11"/>
      <c r="VE75" s="11"/>
      <c r="VF75" s="11"/>
      <c r="VG75" s="11"/>
      <c r="VH75" s="11"/>
      <c r="VI75" s="11"/>
      <c r="VJ75" s="11"/>
      <c r="VK75" s="11"/>
      <c r="VL75" s="11"/>
      <c r="VM75" s="11"/>
      <c r="VN75" s="11"/>
      <c r="VO75" s="11"/>
      <c r="VP75" s="11"/>
      <c r="VQ75" s="11"/>
      <c r="VR75" s="11"/>
      <c r="VS75" s="11"/>
      <c r="VT75" s="11"/>
      <c r="VU75" s="11"/>
      <c r="VV75" s="11"/>
      <c r="VW75" s="11"/>
      <c r="VX75" s="11"/>
      <c r="VY75" s="11"/>
      <c r="VZ75" s="11"/>
      <c r="WA75" s="11"/>
      <c r="WB75" s="11"/>
      <c r="WC75" s="11"/>
      <c r="WD75" s="11"/>
      <c r="WE75" s="11"/>
      <c r="WF75" s="11"/>
      <c r="WG75" s="11"/>
      <c r="WH75" s="11"/>
      <c r="WI75" s="11"/>
      <c r="WJ75" s="11"/>
      <c r="WK75" s="11"/>
      <c r="WL75" s="11"/>
      <c r="WM75" s="11"/>
      <c r="WN75" s="11"/>
      <c r="WO75" s="11"/>
      <c r="WP75" s="11"/>
      <c r="WQ75" s="11"/>
      <c r="WR75" s="11"/>
      <c r="WS75" s="11"/>
      <c r="WT75" s="11"/>
      <c r="WU75" s="11"/>
      <c r="WV75" s="11"/>
      <c r="WW75" s="11"/>
      <c r="WX75" s="11"/>
      <c r="WY75" s="11"/>
      <c r="WZ75" s="11"/>
      <c r="XA75" s="11"/>
      <c r="XB75" s="11"/>
      <c r="XC75" s="11"/>
      <c r="XD75" s="11"/>
      <c r="XE75" s="11"/>
      <c r="XF75" s="11"/>
      <c r="XG75" s="11"/>
      <c r="XH75" s="11"/>
      <c r="XI75" s="11"/>
      <c r="XJ75" s="11"/>
      <c r="XK75" s="11"/>
      <c r="XL75" s="11"/>
      <c r="XM75" s="11"/>
      <c r="XN75" s="11"/>
      <c r="XO75" s="11"/>
      <c r="XP75" s="11"/>
      <c r="XQ75" s="11"/>
      <c r="XR75" s="11"/>
      <c r="XS75" s="11"/>
      <c r="XT75" s="11"/>
      <c r="XU75" s="11"/>
      <c r="XV75" s="11"/>
      <c r="XW75" s="11"/>
      <c r="XX75" s="11"/>
      <c r="XY75" s="11"/>
      <c r="XZ75" s="11"/>
      <c r="YA75" s="11"/>
      <c r="YB75" s="11"/>
      <c r="YC75" s="11"/>
      <c r="YD75" s="11"/>
      <c r="YE75" s="11"/>
      <c r="YF75" s="11"/>
      <c r="YG75" s="11"/>
      <c r="YH75" s="11"/>
      <c r="YI75" s="11"/>
      <c r="YJ75" s="11"/>
      <c r="YK75" s="11"/>
      <c r="YL75" s="11"/>
      <c r="YM75" s="11"/>
      <c r="YN75" s="11"/>
      <c r="YO75" s="11"/>
      <c r="YP75" s="11"/>
      <c r="YQ75" s="11"/>
      <c r="YR75" s="11"/>
      <c r="YS75" s="11"/>
      <c r="YT75" s="11"/>
      <c r="YU75" s="11"/>
      <c r="YV75" s="11"/>
      <c r="YW75" s="11"/>
      <c r="YX75" s="11"/>
      <c r="YY75" s="11"/>
      <c r="YZ75" s="11"/>
      <c r="ZA75" s="11"/>
      <c r="ZB75" s="11"/>
      <c r="ZC75" s="11"/>
      <c r="ZD75" s="11"/>
      <c r="ZE75" s="11"/>
      <c r="ZF75" s="11"/>
      <c r="ZG75" s="11"/>
      <c r="ZH75" s="11"/>
      <c r="ZI75" s="11"/>
      <c r="ZJ75" s="11"/>
      <c r="ZK75" s="11"/>
      <c r="ZL75" s="11"/>
      <c r="ZM75" s="11"/>
      <c r="ZN75" s="11"/>
      <c r="ZO75" s="11"/>
      <c r="ZP75" s="11"/>
      <c r="ZQ75" s="11"/>
      <c r="ZR75" s="11"/>
      <c r="ZS75" s="11"/>
      <c r="ZT75" s="11"/>
      <c r="ZU75" s="11"/>
      <c r="ZV75" s="11"/>
      <c r="ZW75" s="11"/>
      <c r="ZX75" s="11"/>
      <c r="ZY75" s="11"/>
      <c r="ZZ75" s="11"/>
      <c r="AAA75" s="11"/>
      <c r="AAB75" s="11"/>
      <c r="AAC75" s="11"/>
      <c r="AAD75" s="11"/>
      <c r="AAE75" s="11"/>
      <c r="AAF75" s="11"/>
      <c r="AAG75" s="11"/>
      <c r="AAH75" s="11"/>
      <c r="AAI75" s="11"/>
      <c r="AAJ75" s="11"/>
      <c r="AAK75" s="11"/>
      <c r="AAL75" s="11"/>
      <c r="AAM75" s="11"/>
      <c r="AAN75" s="11"/>
      <c r="AAO75" s="11"/>
      <c r="AAP75" s="11"/>
      <c r="AAQ75" s="11"/>
      <c r="AAR75" s="11"/>
      <c r="AAS75" s="11"/>
      <c r="AAT75" s="11"/>
      <c r="AAU75" s="11"/>
      <c r="AAV75" s="11"/>
      <c r="AAW75" s="11"/>
      <c r="AAX75" s="11"/>
      <c r="AAY75" s="11"/>
      <c r="AAZ75" s="11"/>
      <c r="ABA75" s="11"/>
      <c r="ABB75" s="11"/>
      <c r="ABC75" s="11"/>
      <c r="ABD75" s="11"/>
      <c r="ABE75" s="11"/>
      <c r="ABF75" s="11"/>
      <c r="ABG75" s="11"/>
      <c r="ABH75" s="11"/>
      <c r="ABI75" s="11"/>
      <c r="ABJ75" s="11"/>
      <c r="ABK75" s="11"/>
      <c r="ABL75" s="11"/>
      <c r="ABM75" s="11"/>
      <c r="ABN75" s="11"/>
      <c r="ABO75" s="11"/>
      <c r="ABP75" s="11"/>
      <c r="ABQ75" s="11"/>
      <c r="ABR75" s="11"/>
      <c r="ABS75" s="11"/>
      <c r="ABT75" s="11"/>
      <c r="ABU75" s="11"/>
      <c r="ABV75" s="11"/>
      <c r="ABW75" s="11"/>
      <c r="ABX75" s="11"/>
      <c r="ABY75" s="11"/>
      <c r="ABZ75" s="11"/>
      <c r="ACA75" s="11"/>
      <c r="ACB75" s="11"/>
      <c r="ACC75" s="11"/>
      <c r="ACD75" s="11"/>
      <c r="ACE75" s="11"/>
      <c r="ACF75" s="11"/>
      <c r="ACG75" s="11"/>
      <c r="ACH75" s="11"/>
      <c r="ACI75" s="11"/>
      <c r="ACJ75" s="11"/>
      <c r="ACK75" s="11"/>
      <c r="ACL75" s="11"/>
      <c r="ACM75" s="11"/>
      <c r="ACN75" s="11"/>
      <c r="ACO75" s="11"/>
      <c r="ACP75" s="11"/>
      <c r="ACQ75" s="11"/>
      <c r="ACR75" s="11"/>
      <c r="ACS75" s="11"/>
      <c r="ACT75" s="11"/>
      <c r="ACU75" s="11"/>
      <c r="ACV75" s="11"/>
      <c r="ACW75" s="11"/>
      <c r="ACX75" s="11"/>
      <c r="ACY75" s="11"/>
      <c r="ACZ75" s="11"/>
      <c r="ADA75" s="11"/>
      <c r="ADB75" s="11"/>
      <c r="ADC75" s="11"/>
      <c r="ADD75" s="11"/>
      <c r="ADE75" s="11"/>
      <c r="ADF75" s="11"/>
      <c r="ADG75" s="11"/>
      <c r="ADH75" s="11"/>
      <c r="ADI75" s="11"/>
      <c r="ADJ75" s="11"/>
      <c r="ADK75" s="11"/>
      <c r="ADL75" s="11"/>
      <c r="ADM75" s="11"/>
      <c r="ADN75" s="11"/>
      <c r="ADO75" s="11"/>
      <c r="ADP75" s="11"/>
      <c r="ADQ75" s="11"/>
      <c r="ADR75" s="11"/>
      <c r="ADS75" s="11"/>
      <c r="ADT75" s="11"/>
      <c r="ADU75" s="11"/>
      <c r="ADV75" s="11"/>
      <c r="ADW75" s="11"/>
      <c r="ADX75" s="11"/>
      <c r="ADY75" s="11"/>
      <c r="ADZ75" s="11"/>
      <c r="AEA75" s="11"/>
      <c r="AEB75" s="11"/>
      <c r="AEC75" s="11"/>
      <c r="AED75" s="11"/>
      <c r="AEE75" s="11"/>
      <c r="AEF75" s="11"/>
      <c r="AEG75" s="11"/>
      <c r="AEH75" s="11"/>
      <c r="AEI75" s="11"/>
      <c r="AEJ75" s="11"/>
      <c r="AEK75" s="11"/>
      <c r="AEL75" s="11"/>
      <c r="AEM75" s="11"/>
      <c r="AEN75" s="11"/>
      <c r="AEO75" s="11"/>
      <c r="AEP75" s="11"/>
      <c r="AEQ75" s="11"/>
      <c r="AER75" s="11"/>
      <c r="AES75" s="11"/>
      <c r="AET75" s="11"/>
      <c r="AEU75" s="11"/>
      <c r="AEV75" s="11"/>
      <c r="AEW75" s="11"/>
      <c r="AEX75" s="11"/>
      <c r="AEY75" s="11"/>
      <c r="AEZ75" s="11"/>
      <c r="AFA75" s="11"/>
      <c r="AFB75" s="11"/>
      <c r="AFC75" s="11"/>
      <c r="AFD75" s="11"/>
      <c r="AFE75" s="11"/>
      <c r="AFF75" s="11"/>
      <c r="AFG75" s="11"/>
      <c r="AFH75" s="11"/>
      <c r="AFI75" s="11"/>
      <c r="AFJ75" s="11"/>
      <c r="AFK75" s="11"/>
      <c r="AFL75" s="11"/>
      <c r="AFM75" s="11"/>
      <c r="AFN75" s="11"/>
      <c r="AFO75" s="11"/>
      <c r="AFP75" s="11"/>
      <c r="AFQ75" s="11"/>
      <c r="AFR75" s="11"/>
      <c r="AFS75" s="11"/>
      <c r="AFT75" s="11"/>
      <c r="AFU75" s="11"/>
      <c r="AFV75" s="11"/>
      <c r="AFW75" s="11"/>
      <c r="AFX75" s="11"/>
      <c r="AFY75" s="11"/>
      <c r="AFZ75" s="11"/>
      <c r="AGA75" s="11"/>
      <c r="AGB75" s="11"/>
      <c r="AGC75" s="11"/>
      <c r="AGD75" s="11"/>
      <c r="AGE75" s="11"/>
      <c r="AGF75" s="11"/>
      <c r="AGG75" s="11"/>
      <c r="AGH75" s="11"/>
      <c r="AGI75" s="11"/>
      <c r="AGJ75" s="11"/>
      <c r="AGK75" s="11"/>
      <c r="AGL75" s="11"/>
      <c r="AGM75" s="11"/>
      <c r="AGN75" s="11"/>
      <c r="AGO75" s="11"/>
      <c r="AGP75" s="11"/>
      <c r="AGQ75" s="11"/>
      <c r="AGR75" s="11"/>
      <c r="AGS75" s="11"/>
      <c r="AGT75" s="11"/>
      <c r="AGU75" s="11"/>
      <c r="AGV75" s="11"/>
      <c r="AGW75" s="11"/>
      <c r="AGX75" s="11"/>
      <c r="AGY75" s="11"/>
      <c r="AGZ75" s="11"/>
      <c r="AHA75" s="11"/>
      <c r="AHB75" s="11"/>
      <c r="AHC75" s="11"/>
      <c r="AHD75" s="11"/>
      <c r="AHE75" s="11"/>
      <c r="AHF75" s="11"/>
      <c r="AHG75" s="11"/>
      <c r="AHH75" s="11"/>
      <c r="AHI75" s="11"/>
      <c r="AHJ75" s="11"/>
      <c r="AHK75" s="11"/>
      <c r="AHL75" s="11"/>
      <c r="AHM75" s="11"/>
      <c r="AHN75" s="11"/>
      <c r="AHO75" s="11"/>
      <c r="AHP75" s="11"/>
      <c r="AHQ75" s="11"/>
      <c r="AHR75" s="11"/>
      <c r="AHS75" s="11"/>
      <c r="AHT75" s="11"/>
      <c r="AHU75" s="11"/>
      <c r="AHV75" s="11"/>
      <c r="AHW75" s="11"/>
      <c r="AHX75" s="11"/>
      <c r="AHY75" s="11"/>
      <c r="AHZ75" s="11"/>
      <c r="AIA75" s="11"/>
      <c r="AIB75" s="11"/>
      <c r="AIC75" s="11"/>
      <c r="AID75" s="11"/>
      <c r="AIE75" s="11"/>
      <c r="AIF75" s="11"/>
      <c r="AIG75" s="11"/>
      <c r="AIH75" s="11"/>
      <c r="AII75" s="11"/>
      <c r="AIJ75" s="11"/>
      <c r="AIK75" s="11"/>
      <c r="AIL75" s="11"/>
      <c r="AIM75" s="11"/>
      <c r="AIN75" s="11"/>
      <c r="AIO75" s="11"/>
      <c r="AIP75" s="11"/>
      <c r="AIQ75" s="11"/>
      <c r="AIR75" s="11"/>
      <c r="AIS75" s="11"/>
      <c r="AIT75" s="11"/>
      <c r="AIU75" s="11"/>
      <c r="AIV75" s="11"/>
      <c r="AIW75" s="11"/>
      <c r="AIX75" s="11"/>
      <c r="AIY75" s="11"/>
      <c r="AIZ75" s="11"/>
      <c r="AJA75" s="11"/>
      <c r="AJB75" s="11"/>
      <c r="AJC75" s="11"/>
      <c r="AJD75" s="11"/>
      <c r="AJE75" s="11"/>
      <c r="AJF75" s="11"/>
      <c r="AJG75" s="11"/>
      <c r="AJH75" s="11"/>
      <c r="AJI75" s="11"/>
      <c r="AJJ75" s="11"/>
      <c r="AJK75" s="11"/>
      <c r="AJL75" s="11"/>
      <c r="AJM75" s="11"/>
      <c r="AJN75" s="11"/>
      <c r="AJO75" s="11"/>
      <c r="AJP75" s="11"/>
      <c r="AJQ75" s="11"/>
      <c r="AJR75" s="11"/>
      <c r="AJS75" s="11"/>
      <c r="AJT75" s="11"/>
      <c r="AJU75" s="11"/>
      <c r="AJV75" s="11"/>
      <c r="AJW75" s="11"/>
      <c r="AJX75" s="11"/>
      <c r="AJY75" s="11"/>
      <c r="AJZ75" s="11"/>
      <c r="AKA75" s="11"/>
      <c r="AKB75" s="11"/>
      <c r="AKC75" s="11"/>
      <c r="AKD75" s="11"/>
      <c r="AKE75" s="11"/>
      <c r="AKF75" s="11"/>
      <c r="AKG75" s="11"/>
      <c r="AKH75" s="11"/>
      <c r="AKI75" s="11"/>
      <c r="AKJ75" s="11"/>
      <c r="AKK75" s="11"/>
      <c r="AKL75" s="11"/>
      <c r="AKM75" s="11"/>
      <c r="AKN75" s="11"/>
      <c r="AKO75" s="11"/>
      <c r="AKP75" s="11"/>
      <c r="AKQ75" s="11"/>
      <c r="AKR75" s="11"/>
      <c r="AKS75" s="11"/>
      <c r="AKT75" s="11"/>
      <c r="AKU75" s="11"/>
      <c r="AKV75" s="11"/>
      <c r="AKW75" s="11"/>
      <c r="AKX75" s="11"/>
      <c r="AKY75" s="11"/>
      <c r="AKZ75" s="11"/>
      <c r="ALA75" s="11"/>
      <c r="ALB75" s="11"/>
      <c r="ALC75" s="11"/>
      <c r="ALD75" s="11"/>
      <c r="ALE75" s="11"/>
      <c r="ALF75" s="11"/>
      <c r="ALG75" s="11"/>
      <c r="ALH75" s="11"/>
      <c r="ALI75" s="11"/>
      <c r="ALJ75" s="11"/>
      <c r="ALK75" s="11"/>
      <c r="ALL75" s="11"/>
      <c r="ALM75" s="11"/>
      <c r="ALN75" s="11"/>
      <c r="ALO75" s="11"/>
      <c r="ALP75" s="11"/>
      <c r="ALQ75" s="11"/>
      <c r="ALR75" s="11"/>
      <c r="ALS75" s="11"/>
      <c r="ALT75" s="11"/>
      <c r="ALU75" s="11"/>
      <c r="ALV75" s="11"/>
      <c r="ALW75" s="11"/>
      <c r="ALX75" s="11"/>
      <c r="ALY75" s="11"/>
      <c r="ALZ75" s="11"/>
      <c r="AMA75" s="11"/>
      <c r="AMB75" s="11"/>
      <c r="AMC75" s="11"/>
    </row>
    <row r="76" spans="1:1017" x14ac:dyDescent="0.25">
      <c r="A76" s="19" t="s">
        <v>60</v>
      </c>
      <c r="B76" s="21" t="s">
        <v>19</v>
      </c>
      <c r="C76" s="16">
        <v>0.91700000000000004</v>
      </c>
      <c r="D76" s="16">
        <v>1.1499999999999999</v>
      </c>
      <c r="E76" s="15" t="s">
        <v>177</v>
      </c>
      <c r="F76" s="16">
        <v>0.60399999999999998</v>
      </c>
      <c r="G76" s="27" t="s">
        <v>10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  <c r="IV76" s="11"/>
      <c r="IW76" s="11"/>
      <c r="IX76" s="11"/>
      <c r="IY76" s="11"/>
      <c r="IZ76" s="11"/>
      <c r="JA76" s="11"/>
      <c r="JB76" s="11"/>
      <c r="JC76" s="11"/>
      <c r="JD76" s="11"/>
      <c r="JE76" s="11"/>
      <c r="JF76" s="11"/>
      <c r="JG76" s="11"/>
      <c r="JH76" s="11"/>
      <c r="JI76" s="11"/>
      <c r="JJ76" s="11"/>
      <c r="JK76" s="11"/>
      <c r="JL76" s="11"/>
      <c r="JM76" s="11"/>
      <c r="JN76" s="11"/>
      <c r="JO76" s="11"/>
      <c r="JP76" s="11"/>
      <c r="JQ76" s="11"/>
      <c r="JR76" s="11"/>
      <c r="JS76" s="11"/>
      <c r="JT76" s="11"/>
      <c r="JU76" s="11"/>
      <c r="JV76" s="11"/>
      <c r="JW76" s="11"/>
      <c r="JX76" s="11"/>
      <c r="JY76" s="11"/>
      <c r="JZ76" s="11"/>
      <c r="KA76" s="11"/>
      <c r="KB76" s="11"/>
      <c r="KC76" s="11"/>
      <c r="KD76" s="11"/>
      <c r="KE76" s="11"/>
      <c r="KF76" s="11"/>
      <c r="KG76" s="11"/>
      <c r="KH76" s="11"/>
      <c r="KI76" s="11"/>
      <c r="KJ76" s="11"/>
      <c r="KK76" s="11"/>
      <c r="KL76" s="11"/>
      <c r="KM76" s="11"/>
      <c r="KN76" s="11"/>
      <c r="KO76" s="11"/>
      <c r="KP76" s="11"/>
      <c r="KQ76" s="11"/>
      <c r="KR76" s="11"/>
      <c r="KS76" s="11"/>
      <c r="KT76" s="11"/>
      <c r="KU76" s="11"/>
      <c r="KV76" s="11"/>
      <c r="KW76" s="11"/>
      <c r="KX76" s="11"/>
      <c r="KY76" s="11"/>
      <c r="KZ76" s="11"/>
      <c r="LA76" s="11"/>
      <c r="LB76" s="11"/>
      <c r="LC76" s="11"/>
      <c r="LD76" s="11"/>
      <c r="LE76" s="11"/>
      <c r="LF76" s="11"/>
      <c r="LG76" s="11"/>
      <c r="LH76" s="11"/>
      <c r="LI76" s="11"/>
      <c r="LJ76" s="11"/>
      <c r="LK76" s="11"/>
      <c r="LL76" s="11"/>
      <c r="LM76" s="11"/>
      <c r="LN76" s="11"/>
      <c r="LO76" s="11"/>
      <c r="LP76" s="11"/>
      <c r="LQ76" s="11"/>
      <c r="LR76" s="11"/>
      <c r="LS76" s="11"/>
      <c r="LT76" s="11"/>
      <c r="LU76" s="11"/>
      <c r="LV76" s="11"/>
      <c r="LW76" s="11"/>
      <c r="LX76" s="11"/>
      <c r="LY76" s="11"/>
      <c r="LZ76" s="11"/>
      <c r="MA76" s="11"/>
      <c r="MB76" s="11"/>
      <c r="MC76" s="11"/>
      <c r="MD76" s="11"/>
      <c r="ME76" s="11"/>
      <c r="MF76" s="11"/>
      <c r="MG76" s="11"/>
      <c r="MH76" s="11"/>
      <c r="MI76" s="11"/>
      <c r="MJ76" s="11"/>
      <c r="MK76" s="11"/>
      <c r="ML76" s="11"/>
      <c r="MM76" s="11"/>
      <c r="MN76" s="11"/>
      <c r="MO76" s="11"/>
      <c r="MP76" s="11"/>
      <c r="MQ76" s="11"/>
      <c r="MR76" s="11"/>
      <c r="MS76" s="11"/>
      <c r="MT76" s="11"/>
      <c r="MU76" s="11"/>
      <c r="MV76" s="11"/>
      <c r="MW76" s="11"/>
      <c r="MX76" s="11"/>
      <c r="MY76" s="11"/>
      <c r="MZ76" s="11"/>
      <c r="NA76" s="11"/>
      <c r="NB76" s="11"/>
      <c r="NC76" s="11"/>
      <c r="ND76" s="11"/>
      <c r="NE76" s="11"/>
      <c r="NF76" s="11"/>
      <c r="NG76" s="11"/>
      <c r="NH76" s="11"/>
      <c r="NI76" s="11"/>
      <c r="NJ76" s="11"/>
      <c r="NK76" s="11"/>
      <c r="NL76" s="11"/>
      <c r="NM76" s="11"/>
      <c r="NN76" s="11"/>
      <c r="NO76" s="11"/>
      <c r="NP76" s="11"/>
      <c r="NQ76" s="11"/>
      <c r="NR76" s="11"/>
      <c r="NS76" s="11"/>
      <c r="NT76" s="11"/>
      <c r="NU76" s="11"/>
      <c r="NV76" s="11"/>
      <c r="NW76" s="11"/>
      <c r="NX76" s="11"/>
      <c r="NY76" s="11"/>
      <c r="NZ76" s="11"/>
      <c r="OA76" s="11"/>
      <c r="OB76" s="11"/>
      <c r="OC76" s="11"/>
      <c r="OD76" s="11"/>
      <c r="OE76" s="11"/>
      <c r="OF76" s="11"/>
      <c r="OG76" s="11"/>
      <c r="OH76" s="11"/>
      <c r="OI76" s="11"/>
      <c r="OJ76" s="11"/>
      <c r="OK76" s="11"/>
      <c r="OL76" s="11"/>
      <c r="OM76" s="11"/>
      <c r="ON76" s="11"/>
      <c r="OO76" s="11"/>
      <c r="OP76" s="11"/>
      <c r="OQ76" s="11"/>
      <c r="OR76" s="11"/>
      <c r="OS76" s="11"/>
      <c r="OT76" s="11"/>
      <c r="OU76" s="11"/>
      <c r="OV76" s="11"/>
      <c r="OW76" s="11"/>
      <c r="OX76" s="11"/>
      <c r="OY76" s="11"/>
      <c r="OZ76" s="11"/>
      <c r="PA76" s="11"/>
      <c r="PB76" s="11"/>
      <c r="PC76" s="11"/>
      <c r="PD76" s="11"/>
      <c r="PE76" s="11"/>
      <c r="PF76" s="11"/>
      <c r="PG76" s="11"/>
      <c r="PH76" s="11"/>
      <c r="PI76" s="11"/>
      <c r="PJ76" s="11"/>
      <c r="PK76" s="11"/>
      <c r="PL76" s="11"/>
      <c r="PM76" s="11"/>
      <c r="PN76" s="11"/>
      <c r="PO76" s="11"/>
      <c r="PP76" s="11"/>
      <c r="PQ76" s="11"/>
      <c r="PR76" s="11"/>
      <c r="PS76" s="11"/>
      <c r="PT76" s="11"/>
      <c r="PU76" s="11"/>
      <c r="PV76" s="11"/>
      <c r="PW76" s="11"/>
      <c r="PX76" s="11"/>
      <c r="PY76" s="11"/>
      <c r="PZ76" s="11"/>
      <c r="QA76" s="11"/>
      <c r="QB76" s="11"/>
      <c r="QC76" s="11"/>
      <c r="QD76" s="11"/>
      <c r="QE76" s="11"/>
      <c r="QF76" s="11"/>
      <c r="QG76" s="11"/>
      <c r="QH76" s="11"/>
      <c r="QI76" s="11"/>
      <c r="QJ76" s="11"/>
      <c r="QK76" s="11"/>
      <c r="QL76" s="11"/>
      <c r="QM76" s="11"/>
      <c r="QN76" s="11"/>
      <c r="QO76" s="11"/>
      <c r="QP76" s="11"/>
      <c r="QQ76" s="11"/>
      <c r="QR76" s="11"/>
      <c r="QS76" s="11"/>
      <c r="QT76" s="11"/>
      <c r="QU76" s="11"/>
      <c r="QV76" s="11"/>
      <c r="QW76" s="11"/>
      <c r="QX76" s="11"/>
      <c r="QY76" s="11"/>
      <c r="QZ76" s="11"/>
      <c r="RA76" s="11"/>
      <c r="RB76" s="11"/>
      <c r="RC76" s="11"/>
      <c r="RD76" s="11"/>
      <c r="RE76" s="11"/>
      <c r="RF76" s="11"/>
      <c r="RG76" s="11"/>
      <c r="RH76" s="11"/>
      <c r="RI76" s="11"/>
      <c r="RJ76" s="11"/>
      <c r="RK76" s="11"/>
      <c r="RL76" s="11"/>
      <c r="RM76" s="11"/>
      <c r="RN76" s="11"/>
      <c r="RO76" s="11"/>
      <c r="RP76" s="11"/>
      <c r="RQ76" s="11"/>
      <c r="RR76" s="11"/>
      <c r="RS76" s="11"/>
      <c r="RT76" s="11"/>
      <c r="RU76" s="11"/>
      <c r="RV76" s="11"/>
      <c r="RW76" s="11"/>
      <c r="RX76" s="11"/>
      <c r="RY76" s="11"/>
      <c r="RZ76" s="11"/>
      <c r="SA76" s="11"/>
      <c r="SB76" s="11"/>
      <c r="SC76" s="11"/>
      <c r="SD76" s="11"/>
      <c r="SE76" s="11"/>
      <c r="SF76" s="11"/>
      <c r="SG76" s="11"/>
      <c r="SH76" s="11"/>
      <c r="SI76" s="11"/>
      <c r="SJ76" s="11"/>
      <c r="SK76" s="11"/>
      <c r="SL76" s="11"/>
      <c r="SM76" s="11"/>
      <c r="SN76" s="11"/>
      <c r="SO76" s="11"/>
      <c r="SP76" s="11"/>
      <c r="SQ76" s="11"/>
      <c r="SR76" s="11"/>
      <c r="SS76" s="11"/>
      <c r="ST76" s="11"/>
      <c r="SU76" s="11"/>
      <c r="SV76" s="11"/>
      <c r="SW76" s="11"/>
      <c r="SX76" s="11"/>
      <c r="SY76" s="11"/>
      <c r="SZ76" s="11"/>
      <c r="TA76" s="11"/>
      <c r="TB76" s="11"/>
      <c r="TC76" s="11"/>
      <c r="TD76" s="11"/>
      <c r="TE76" s="11"/>
      <c r="TF76" s="11"/>
      <c r="TG76" s="11"/>
      <c r="TH76" s="11"/>
      <c r="TI76" s="11"/>
      <c r="TJ76" s="11"/>
      <c r="TK76" s="11"/>
      <c r="TL76" s="11"/>
      <c r="TM76" s="11"/>
      <c r="TN76" s="11"/>
      <c r="TO76" s="11"/>
      <c r="TP76" s="11"/>
      <c r="TQ76" s="11"/>
      <c r="TR76" s="11"/>
      <c r="TS76" s="11"/>
      <c r="TT76" s="11"/>
      <c r="TU76" s="11"/>
      <c r="TV76" s="11"/>
      <c r="TW76" s="11"/>
      <c r="TX76" s="11"/>
      <c r="TY76" s="11"/>
      <c r="TZ76" s="11"/>
      <c r="UA76" s="11"/>
      <c r="UB76" s="11"/>
      <c r="UC76" s="11"/>
      <c r="UD76" s="11"/>
      <c r="UE76" s="11"/>
      <c r="UF76" s="11"/>
      <c r="UG76" s="11"/>
      <c r="UH76" s="11"/>
      <c r="UI76" s="11"/>
      <c r="UJ76" s="11"/>
      <c r="UK76" s="11"/>
      <c r="UL76" s="11"/>
      <c r="UM76" s="11"/>
      <c r="UN76" s="11"/>
      <c r="UO76" s="11"/>
      <c r="UP76" s="11"/>
      <c r="UQ76" s="11"/>
      <c r="UR76" s="11"/>
      <c r="US76" s="11"/>
      <c r="UT76" s="11"/>
      <c r="UU76" s="11"/>
      <c r="UV76" s="11"/>
      <c r="UW76" s="11"/>
      <c r="UX76" s="11"/>
      <c r="UY76" s="11"/>
      <c r="UZ76" s="11"/>
      <c r="VA76" s="11"/>
      <c r="VB76" s="11"/>
      <c r="VC76" s="11"/>
      <c r="VD76" s="11"/>
      <c r="VE76" s="11"/>
      <c r="VF76" s="11"/>
      <c r="VG76" s="11"/>
      <c r="VH76" s="11"/>
      <c r="VI76" s="11"/>
      <c r="VJ76" s="11"/>
      <c r="VK76" s="11"/>
      <c r="VL76" s="11"/>
      <c r="VM76" s="11"/>
      <c r="VN76" s="11"/>
      <c r="VO76" s="11"/>
      <c r="VP76" s="11"/>
      <c r="VQ76" s="11"/>
      <c r="VR76" s="11"/>
      <c r="VS76" s="11"/>
      <c r="VT76" s="11"/>
      <c r="VU76" s="11"/>
      <c r="VV76" s="11"/>
      <c r="VW76" s="11"/>
      <c r="VX76" s="11"/>
      <c r="VY76" s="11"/>
      <c r="VZ76" s="11"/>
      <c r="WA76" s="11"/>
      <c r="WB76" s="11"/>
      <c r="WC76" s="11"/>
      <c r="WD76" s="11"/>
      <c r="WE76" s="11"/>
      <c r="WF76" s="11"/>
      <c r="WG76" s="11"/>
      <c r="WH76" s="11"/>
      <c r="WI76" s="11"/>
      <c r="WJ76" s="11"/>
      <c r="WK76" s="11"/>
      <c r="WL76" s="11"/>
      <c r="WM76" s="11"/>
      <c r="WN76" s="11"/>
      <c r="WO76" s="11"/>
      <c r="WP76" s="11"/>
      <c r="WQ76" s="11"/>
      <c r="WR76" s="11"/>
      <c r="WS76" s="11"/>
      <c r="WT76" s="11"/>
      <c r="WU76" s="11"/>
      <c r="WV76" s="11"/>
      <c r="WW76" s="11"/>
      <c r="WX76" s="11"/>
      <c r="WY76" s="11"/>
      <c r="WZ76" s="11"/>
      <c r="XA76" s="11"/>
      <c r="XB76" s="11"/>
      <c r="XC76" s="11"/>
      <c r="XD76" s="11"/>
      <c r="XE76" s="11"/>
      <c r="XF76" s="11"/>
      <c r="XG76" s="11"/>
      <c r="XH76" s="11"/>
      <c r="XI76" s="11"/>
      <c r="XJ76" s="11"/>
      <c r="XK76" s="11"/>
      <c r="XL76" s="11"/>
      <c r="XM76" s="11"/>
      <c r="XN76" s="11"/>
      <c r="XO76" s="11"/>
      <c r="XP76" s="11"/>
      <c r="XQ76" s="11"/>
      <c r="XR76" s="11"/>
      <c r="XS76" s="11"/>
      <c r="XT76" s="11"/>
      <c r="XU76" s="11"/>
      <c r="XV76" s="11"/>
      <c r="XW76" s="11"/>
      <c r="XX76" s="11"/>
      <c r="XY76" s="11"/>
      <c r="XZ76" s="11"/>
      <c r="YA76" s="11"/>
      <c r="YB76" s="11"/>
      <c r="YC76" s="11"/>
      <c r="YD76" s="11"/>
      <c r="YE76" s="11"/>
      <c r="YF76" s="11"/>
      <c r="YG76" s="11"/>
      <c r="YH76" s="11"/>
      <c r="YI76" s="11"/>
      <c r="YJ76" s="11"/>
      <c r="YK76" s="11"/>
      <c r="YL76" s="11"/>
      <c r="YM76" s="11"/>
      <c r="YN76" s="11"/>
      <c r="YO76" s="11"/>
      <c r="YP76" s="11"/>
      <c r="YQ76" s="11"/>
      <c r="YR76" s="11"/>
      <c r="YS76" s="11"/>
      <c r="YT76" s="11"/>
      <c r="YU76" s="11"/>
      <c r="YV76" s="11"/>
      <c r="YW76" s="11"/>
      <c r="YX76" s="11"/>
      <c r="YY76" s="11"/>
      <c r="YZ76" s="11"/>
      <c r="ZA76" s="11"/>
      <c r="ZB76" s="11"/>
      <c r="ZC76" s="11"/>
      <c r="ZD76" s="11"/>
      <c r="ZE76" s="11"/>
      <c r="ZF76" s="11"/>
      <c r="ZG76" s="11"/>
      <c r="ZH76" s="11"/>
      <c r="ZI76" s="11"/>
      <c r="ZJ76" s="11"/>
      <c r="ZK76" s="11"/>
      <c r="ZL76" s="11"/>
      <c r="ZM76" s="11"/>
      <c r="ZN76" s="11"/>
      <c r="ZO76" s="11"/>
      <c r="ZP76" s="11"/>
      <c r="ZQ76" s="11"/>
      <c r="ZR76" s="11"/>
      <c r="ZS76" s="11"/>
      <c r="ZT76" s="11"/>
      <c r="ZU76" s="11"/>
      <c r="ZV76" s="11"/>
      <c r="ZW76" s="11"/>
      <c r="ZX76" s="11"/>
      <c r="ZY76" s="11"/>
      <c r="ZZ76" s="11"/>
      <c r="AAA76" s="11"/>
      <c r="AAB76" s="11"/>
      <c r="AAC76" s="11"/>
      <c r="AAD76" s="11"/>
      <c r="AAE76" s="11"/>
      <c r="AAF76" s="11"/>
      <c r="AAG76" s="11"/>
      <c r="AAH76" s="11"/>
      <c r="AAI76" s="11"/>
      <c r="AAJ76" s="11"/>
      <c r="AAK76" s="11"/>
      <c r="AAL76" s="11"/>
      <c r="AAM76" s="11"/>
      <c r="AAN76" s="11"/>
      <c r="AAO76" s="11"/>
      <c r="AAP76" s="11"/>
      <c r="AAQ76" s="11"/>
      <c r="AAR76" s="11"/>
      <c r="AAS76" s="11"/>
      <c r="AAT76" s="11"/>
      <c r="AAU76" s="11"/>
      <c r="AAV76" s="11"/>
      <c r="AAW76" s="11"/>
      <c r="AAX76" s="11"/>
      <c r="AAY76" s="11"/>
      <c r="AAZ76" s="11"/>
      <c r="ABA76" s="11"/>
      <c r="ABB76" s="11"/>
      <c r="ABC76" s="11"/>
      <c r="ABD76" s="11"/>
      <c r="ABE76" s="11"/>
      <c r="ABF76" s="11"/>
      <c r="ABG76" s="11"/>
      <c r="ABH76" s="11"/>
      <c r="ABI76" s="11"/>
      <c r="ABJ76" s="11"/>
      <c r="ABK76" s="11"/>
      <c r="ABL76" s="11"/>
      <c r="ABM76" s="11"/>
      <c r="ABN76" s="11"/>
      <c r="ABO76" s="11"/>
      <c r="ABP76" s="11"/>
      <c r="ABQ76" s="11"/>
      <c r="ABR76" s="11"/>
      <c r="ABS76" s="11"/>
      <c r="ABT76" s="11"/>
      <c r="ABU76" s="11"/>
      <c r="ABV76" s="11"/>
      <c r="ABW76" s="11"/>
      <c r="ABX76" s="11"/>
      <c r="ABY76" s="11"/>
      <c r="ABZ76" s="11"/>
      <c r="ACA76" s="11"/>
      <c r="ACB76" s="11"/>
      <c r="ACC76" s="11"/>
      <c r="ACD76" s="11"/>
      <c r="ACE76" s="11"/>
      <c r="ACF76" s="11"/>
      <c r="ACG76" s="11"/>
      <c r="ACH76" s="11"/>
      <c r="ACI76" s="11"/>
      <c r="ACJ76" s="11"/>
      <c r="ACK76" s="11"/>
      <c r="ACL76" s="11"/>
      <c r="ACM76" s="11"/>
      <c r="ACN76" s="11"/>
      <c r="ACO76" s="11"/>
      <c r="ACP76" s="11"/>
      <c r="ACQ76" s="11"/>
      <c r="ACR76" s="11"/>
      <c r="ACS76" s="11"/>
      <c r="ACT76" s="11"/>
      <c r="ACU76" s="11"/>
      <c r="ACV76" s="11"/>
      <c r="ACW76" s="11"/>
      <c r="ACX76" s="11"/>
      <c r="ACY76" s="11"/>
      <c r="ACZ76" s="11"/>
      <c r="ADA76" s="11"/>
      <c r="ADB76" s="11"/>
      <c r="ADC76" s="11"/>
      <c r="ADD76" s="11"/>
      <c r="ADE76" s="11"/>
      <c r="ADF76" s="11"/>
      <c r="ADG76" s="11"/>
      <c r="ADH76" s="11"/>
      <c r="ADI76" s="11"/>
      <c r="ADJ76" s="11"/>
      <c r="ADK76" s="11"/>
      <c r="ADL76" s="11"/>
      <c r="ADM76" s="11"/>
      <c r="ADN76" s="11"/>
      <c r="ADO76" s="11"/>
      <c r="ADP76" s="11"/>
      <c r="ADQ76" s="11"/>
      <c r="ADR76" s="11"/>
      <c r="ADS76" s="11"/>
      <c r="ADT76" s="11"/>
      <c r="ADU76" s="11"/>
      <c r="ADV76" s="11"/>
      <c r="ADW76" s="11"/>
      <c r="ADX76" s="11"/>
      <c r="ADY76" s="11"/>
      <c r="ADZ76" s="11"/>
      <c r="AEA76" s="11"/>
      <c r="AEB76" s="11"/>
      <c r="AEC76" s="11"/>
      <c r="AED76" s="11"/>
      <c r="AEE76" s="11"/>
      <c r="AEF76" s="11"/>
      <c r="AEG76" s="11"/>
      <c r="AEH76" s="11"/>
      <c r="AEI76" s="11"/>
      <c r="AEJ76" s="11"/>
      <c r="AEK76" s="11"/>
      <c r="AEL76" s="11"/>
      <c r="AEM76" s="11"/>
      <c r="AEN76" s="11"/>
      <c r="AEO76" s="11"/>
      <c r="AEP76" s="11"/>
      <c r="AEQ76" s="11"/>
      <c r="AER76" s="11"/>
      <c r="AES76" s="11"/>
      <c r="AET76" s="11"/>
      <c r="AEU76" s="11"/>
      <c r="AEV76" s="11"/>
      <c r="AEW76" s="11"/>
      <c r="AEX76" s="11"/>
      <c r="AEY76" s="11"/>
      <c r="AEZ76" s="11"/>
      <c r="AFA76" s="11"/>
      <c r="AFB76" s="11"/>
      <c r="AFC76" s="11"/>
      <c r="AFD76" s="11"/>
      <c r="AFE76" s="11"/>
      <c r="AFF76" s="11"/>
      <c r="AFG76" s="11"/>
      <c r="AFH76" s="11"/>
      <c r="AFI76" s="11"/>
      <c r="AFJ76" s="11"/>
      <c r="AFK76" s="11"/>
      <c r="AFL76" s="11"/>
      <c r="AFM76" s="11"/>
      <c r="AFN76" s="11"/>
      <c r="AFO76" s="11"/>
      <c r="AFP76" s="11"/>
      <c r="AFQ76" s="11"/>
      <c r="AFR76" s="11"/>
      <c r="AFS76" s="11"/>
      <c r="AFT76" s="11"/>
      <c r="AFU76" s="11"/>
      <c r="AFV76" s="11"/>
      <c r="AFW76" s="11"/>
      <c r="AFX76" s="11"/>
      <c r="AFY76" s="11"/>
      <c r="AFZ76" s="11"/>
      <c r="AGA76" s="11"/>
      <c r="AGB76" s="11"/>
      <c r="AGC76" s="11"/>
      <c r="AGD76" s="11"/>
      <c r="AGE76" s="11"/>
      <c r="AGF76" s="11"/>
      <c r="AGG76" s="11"/>
      <c r="AGH76" s="11"/>
      <c r="AGI76" s="11"/>
      <c r="AGJ76" s="11"/>
      <c r="AGK76" s="11"/>
      <c r="AGL76" s="11"/>
      <c r="AGM76" s="11"/>
      <c r="AGN76" s="11"/>
      <c r="AGO76" s="11"/>
      <c r="AGP76" s="11"/>
      <c r="AGQ76" s="11"/>
      <c r="AGR76" s="11"/>
      <c r="AGS76" s="11"/>
      <c r="AGT76" s="11"/>
      <c r="AGU76" s="11"/>
      <c r="AGV76" s="11"/>
      <c r="AGW76" s="11"/>
      <c r="AGX76" s="11"/>
      <c r="AGY76" s="11"/>
      <c r="AGZ76" s="11"/>
      <c r="AHA76" s="11"/>
      <c r="AHB76" s="11"/>
      <c r="AHC76" s="11"/>
      <c r="AHD76" s="11"/>
      <c r="AHE76" s="11"/>
      <c r="AHF76" s="11"/>
      <c r="AHG76" s="11"/>
      <c r="AHH76" s="11"/>
      <c r="AHI76" s="11"/>
      <c r="AHJ76" s="11"/>
      <c r="AHK76" s="11"/>
      <c r="AHL76" s="11"/>
      <c r="AHM76" s="11"/>
      <c r="AHN76" s="11"/>
      <c r="AHO76" s="11"/>
      <c r="AHP76" s="11"/>
      <c r="AHQ76" s="11"/>
      <c r="AHR76" s="11"/>
      <c r="AHS76" s="11"/>
      <c r="AHT76" s="11"/>
      <c r="AHU76" s="11"/>
      <c r="AHV76" s="11"/>
      <c r="AHW76" s="11"/>
      <c r="AHX76" s="11"/>
      <c r="AHY76" s="11"/>
      <c r="AHZ76" s="11"/>
      <c r="AIA76" s="11"/>
      <c r="AIB76" s="11"/>
      <c r="AIC76" s="11"/>
      <c r="AID76" s="11"/>
      <c r="AIE76" s="11"/>
      <c r="AIF76" s="11"/>
      <c r="AIG76" s="11"/>
      <c r="AIH76" s="11"/>
      <c r="AII76" s="11"/>
      <c r="AIJ76" s="11"/>
      <c r="AIK76" s="11"/>
      <c r="AIL76" s="11"/>
      <c r="AIM76" s="11"/>
      <c r="AIN76" s="11"/>
      <c r="AIO76" s="11"/>
      <c r="AIP76" s="11"/>
      <c r="AIQ76" s="11"/>
      <c r="AIR76" s="11"/>
      <c r="AIS76" s="11"/>
      <c r="AIT76" s="11"/>
      <c r="AIU76" s="11"/>
      <c r="AIV76" s="11"/>
      <c r="AIW76" s="11"/>
      <c r="AIX76" s="11"/>
      <c r="AIY76" s="11"/>
      <c r="AIZ76" s="11"/>
      <c r="AJA76" s="11"/>
      <c r="AJB76" s="11"/>
      <c r="AJC76" s="11"/>
      <c r="AJD76" s="11"/>
      <c r="AJE76" s="11"/>
      <c r="AJF76" s="11"/>
      <c r="AJG76" s="11"/>
      <c r="AJH76" s="11"/>
      <c r="AJI76" s="11"/>
      <c r="AJJ76" s="11"/>
      <c r="AJK76" s="11"/>
      <c r="AJL76" s="11"/>
      <c r="AJM76" s="11"/>
      <c r="AJN76" s="11"/>
      <c r="AJO76" s="11"/>
      <c r="AJP76" s="11"/>
      <c r="AJQ76" s="11"/>
      <c r="AJR76" s="11"/>
      <c r="AJS76" s="11"/>
      <c r="AJT76" s="11"/>
      <c r="AJU76" s="11"/>
      <c r="AJV76" s="11"/>
      <c r="AJW76" s="11"/>
      <c r="AJX76" s="11"/>
      <c r="AJY76" s="11"/>
      <c r="AJZ76" s="11"/>
      <c r="AKA76" s="11"/>
      <c r="AKB76" s="11"/>
      <c r="AKC76" s="11"/>
      <c r="AKD76" s="11"/>
      <c r="AKE76" s="11"/>
      <c r="AKF76" s="11"/>
      <c r="AKG76" s="11"/>
      <c r="AKH76" s="11"/>
      <c r="AKI76" s="11"/>
      <c r="AKJ76" s="11"/>
      <c r="AKK76" s="11"/>
      <c r="AKL76" s="11"/>
      <c r="AKM76" s="11"/>
      <c r="AKN76" s="11"/>
      <c r="AKO76" s="11"/>
      <c r="AKP76" s="11"/>
      <c r="AKQ76" s="11"/>
      <c r="AKR76" s="11"/>
      <c r="AKS76" s="11"/>
      <c r="AKT76" s="11"/>
      <c r="AKU76" s="11"/>
      <c r="AKV76" s="11"/>
      <c r="AKW76" s="11"/>
      <c r="AKX76" s="11"/>
      <c r="AKY76" s="11"/>
      <c r="AKZ76" s="11"/>
      <c r="ALA76" s="11"/>
      <c r="ALB76" s="11"/>
      <c r="ALC76" s="11"/>
      <c r="ALD76" s="11"/>
      <c r="ALE76" s="11"/>
      <c r="ALF76" s="11"/>
      <c r="ALG76" s="11"/>
      <c r="ALH76" s="11"/>
      <c r="ALI76" s="11"/>
      <c r="ALJ76" s="11"/>
      <c r="ALK76" s="11"/>
      <c r="ALL76" s="11"/>
      <c r="ALM76" s="11"/>
      <c r="ALN76" s="11"/>
      <c r="ALO76" s="11"/>
      <c r="ALP76" s="11"/>
      <c r="ALQ76" s="11"/>
      <c r="ALR76" s="11"/>
      <c r="ALS76" s="11"/>
      <c r="ALT76" s="11"/>
      <c r="ALU76" s="11"/>
      <c r="ALV76" s="11"/>
      <c r="ALW76" s="11"/>
      <c r="ALX76" s="11"/>
      <c r="ALY76" s="11"/>
      <c r="ALZ76" s="11"/>
      <c r="AMA76" s="11"/>
      <c r="AMB76" s="11"/>
      <c r="AMC76" s="11"/>
    </row>
    <row r="77" spans="1:1017" x14ac:dyDescent="0.25">
      <c r="A77" s="19" t="s">
        <v>60</v>
      </c>
      <c r="B77" s="21" t="s">
        <v>19</v>
      </c>
      <c r="C77" s="16">
        <v>0.92800000000000005</v>
      </c>
      <c r="D77" s="16">
        <v>1.157</v>
      </c>
      <c r="E77" s="15" t="s">
        <v>178</v>
      </c>
      <c r="F77" s="16">
        <v>0.60399999999999998</v>
      </c>
      <c r="G77" s="27" t="s">
        <v>10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  <c r="IR77" s="11"/>
      <c r="IS77" s="11"/>
      <c r="IT77" s="11"/>
      <c r="IU77" s="11"/>
      <c r="IV77" s="11"/>
      <c r="IW77" s="11"/>
      <c r="IX77" s="11"/>
      <c r="IY77" s="11"/>
      <c r="IZ77" s="11"/>
      <c r="JA77" s="11"/>
      <c r="JB77" s="11"/>
      <c r="JC77" s="11"/>
      <c r="JD77" s="11"/>
      <c r="JE77" s="11"/>
      <c r="JF77" s="11"/>
      <c r="JG77" s="11"/>
      <c r="JH77" s="11"/>
      <c r="JI77" s="11"/>
      <c r="JJ77" s="11"/>
      <c r="JK77" s="11"/>
      <c r="JL77" s="11"/>
      <c r="JM77" s="11"/>
      <c r="JN77" s="11"/>
      <c r="JO77" s="11"/>
      <c r="JP77" s="11"/>
      <c r="JQ77" s="11"/>
      <c r="JR77" s="11"/>
      <c r="JS77" s="11"/>
      <c r="JT77" s="11"/>
      <c r="JU77" s="11"/>
      <c r="JV77" s="11"/>
      <c r="JW77" s="11"/>
      <c r="JX77" s="11"/>
      <c r="JY77" s="11"/>
      <c r="JZ77" s="11"/>
      <c r="KA77" s="11"/>
      <c r="KB77" s="11"/>
      <c r="KC77" s="11"/>
      <c r="KD77" s="11"/>
      <c r="KE77" s="11"/>
      <c r="KF77" s="11"/>
      <c r="KG77" s="11"/>
      <c r="KH77" s="11"/>
      <c r="KI77" s="11"/>
      <c r="KJ77" s="11"/>
      <c r="KK77" s="11"/>
      <c r="KL77" s="11"/>
      <c r="KM77" s="11"/>
      <c r="KN77" s="11"/>
      <c r="KO77" s="11"/>
      <c r="KP77" s="11"/>
      <c r="KQ77" s="11"/>
      <c r="KR77" s="11"/>
      <c r="KS77" s="11"/>
      <c r="KT77" s="11"/>
      <c r="KU77" s="11"/>
      <c r="KV77" s="11"/>
      <c r="KW77" s="11"/>
      <c r="KX77" s="11"/>
      <c r="KY77" s="11"/>
      <c r="KZ77" s="11"/>
      <c r="LA77" s="11"/>
      <c r="LB77" s="11"/>
      <c r="LC77" s="11"/>
      <c r="LD77" s="11"/>
      <c r="LE77" s="11"/>
      <c r="LF77" s="11"/>
      <c r="LG77" s="11"/>
      <c r="LH77" s="11"/>
      <c r="LI77" s="11"/>
      <c r="LJ77" s="11"/>
      <c r="LK77" s="11"/>
      <c r="LL77" s="11"/>
      <c r="LM77" s="11"/>
      <c r="LN77" s="11"/>
      <c r="LO77" s="11"/>
      <c r="LP77" s="11"/>
      <c r="LQ77" s="11"/>
      <c r="LR77" s="11"/>
      <c r="LS77" s="11"/>
      <c r="LT77" s="11"/>
      <c r="LU77" s="11"/>
      <c r="LV77" s="11"/>
      <c r="LW77" s="11"/>
      <c r="LX77" s="11"/>
      <c r="LY77" s="11"/>
      <c r="LZ77" s="11"/>
      <c r="MA77" s="11"/>
      <c r="MB77" s="11"/>
      <c r="MC77" s="11"/>
      <c r="MD77" s="11"/>
      <c r="ME77" s="11"/>
      <c r="MF77" s="11"/>
      <c r="MG77" s="11"/>
      <c r="MH77" s="11"/>
      <c r="MI77" s="11"/>
      <c r="MJ77" s="11"/>
      <c r="MK77" s="11"/>
      <c r="ML77" s="11"/>
      <c r="MM77" s="11"/>
      <c r="MN77" s="11"/>
      <c r="MO77" s="11"/>
      <c r="MP77" s="11"/>
      <c r="MQ77" s="11"/>
      <c r="MR77" s="11"/>
      <c r="MS77" s="11"/>
      <c r="MT77" s="11"/>
      <c r="MU77" s="11"/>
      <c r="MV77" s="11"/>
      <c r="MW77" s="11"/>
      <c r="MX77" s="11"/>
      <c r="MY77" s="11"/>
      <c r="MZ77" s="11"/>
      <c r="NA77" s="11"/>
      <c r="NB77" s="11"/>
      <c r="NC77" s="11"/>
      <c r="ND77" s="11"/>
      <c r="NE77" s="11"/>
      <c r="NF77" s="11"/>
      <c r="NG77" s="11"/>
      <c r="NH77" s="11"/>
      <c r="NI77" s="11"/>
      <c r="NJ77" s="11"/>
      <c r="NK77" s="11"/>
      <c r="NL77" s="11"/>
      <c r="NM77" s="11"/>
      <c r="NN77" s="11"/>
      <c r="NO77" s="11"/>
      <c r="NP77" s="11"/>
      <c r="NQ77" s="11"/>
      <c r="NR77" s="11"/>
      <c r="NS77" s="11"/>
      <c r="NT77" s="11"/>
      <c r="NU77" s="11"/>
      <c r="NV77" s="11"/>
      <c r="NW77" s="11"/>
      <c r="NX77" s="11"/>
      <c r="NY77" s="11"/>
      <c r="NZ77" s="11"/>
      <c r="OA77" s="11"/>
      <c r="OB77" s="11"/>
      <c r="OC77" s="11"/>
      <c r="OD77" s="11"/>
      <c r="OE77" s="11"/>
      <c r="OF77" s="11"/>
      <c r="OG77" s="11"/>
      <c r="OH77" s="11"/>
      <c r="OI77" s="11"/>
      <c r="OJ77" s="11"/>
      <c r="OK77" s="11"/>
      <c r="OL77" s="11"/>
      <c r="OM77" s="11"/>
      <c r="ON77" s="11"/>
      <c r="OO77" s="11"/>
      <c r="OP77" s="11"/>
      <c r="OQ77" s="11"/>
      <c r="OR77" s="11"/>
      <c r="OS77" s="11"/>
      <c r="OT77" s="11"/>
      <c r="OU77" s="11"/>
      <c r="OV77" s="11"/>
      <c r="OW77" s="11"/>
      <c r="OX77" s="11"/>
      <c r="OY77" s="11"/>
      <c r="OZ77" s="11"/>
      <c r="PA77" s="11"/>
      <c r="PB77" s="11"/>
      <c r="PC77" s="11"/>
      <c r="PD77" s="11"/>
      <c r="PE77" s="11"/>
      <c r="PF77" s="11"/>
      <c r="PG77" s="11"/>
      <c r="PH77" s="11"/>
      <c r="PI77" s="11"/>
      <c r="PJ77" s="11"/>
      <c r="PK77" s="11"/>
      <c r="PL77" s="11"/>
      <c r="PM77" s="11"/>
      <c r="PN77" s="11"/>
      <c r="PO77" s="11"/>
      <c r="PP77" s="11"/>
      <c r="PQ77" s="11"/>
      <c r="PR77" s="11"/>
      <c r="PS77" s="11"/>
      <c r="PT77" s="11"/>
      <c r="PU77" s="11"/>
      <c r="PV77" s="11"/>
      <c r="PW77" s="11"/>
      <c r="PX77" s="11"/>
      <c r="PY77" s="11"/>
      <c r="PZ77" s="11"/>
      <c r="QA77" s="11"/>
      <c r="QB77" s="11"/>
      <c r="QC77" s="11"/>
      <c r="QD77" s="11"/>
      <c r="QE77" s="11"/>
      <c r="QF77" s="11"/>
      <c r="QG77" s="11"/>
      <c r="QH77" s="11"/>
      <c r="QI77" s="11"/>
      <c r="QJ77" s="11"/>
      <c r="QK77" s="11"/>
      <c r="QL77" s="11"/>
      <c r="QM77" s="11"/>
      <c r="QN77" s="11"/>
      <c r="QO77" s="11"/>
      <c r="QP77" s="11"/>
      <c r="QQ77" s="11"/>
      <c r="QR77" s="11"/>
      <c r="QS77" s="11"/>
      <c r="QT77" s="11"/>
      <c r="QU77" s="11"/>
      <c r="QV77" s="11"/>
      <c r="QW77" s="11"/>
      <c r="QX77" s="11"/>
      <c r="QY77" s="11"/>
      <c r="QZ77" s="11"/>
      <c r="RA77" s="11"/>
      <c r="RB77" s="11"/>
      <c r="RC77" s="11"/>
      <c r="RD77" s="11"/>
      <c r="RE77" s="11"/>
      <c r="RF77" s="11"/>
      <c r="RG77" s="11"/>
      <c r="RH77" s="11"/>
      <c r="RI77" s="11"/>
      <c r="RJ77" s="11"/>
      <c r="RK77" s="11"/>
      <c r="RL77" s="11"/>
      <c r="RM77" s="11"/>
      <c r="RN77" s="11"/>
      <c r="RO77" s="11"/>
      <c r="RP77" s="11"/>
      <c r="RQ77" s="11"/>
      <c r="RR77" s="11"/>
      <c r="RS77" s="11"/>
      <c r="RT77" s="11"/>
      <c r="RU77" s="11"/>
      <c r="RV77" s="11"/>
      <c r="RW77" s="11"/>
      <c r="RX77" s="11"/>
      <c r="RY77" s="11"/>
      <c r="RZ77" s="11"/>
      <c r="SA77" s="11"/>
      <c r="SB77" s="11"/>
      <c r="SC77" s="11"/>
      <c r="SD77" s="11"/>
      <c r="SE77" s="11"/>
      <c r="SF77" s="11"/>
      <c r="SG77" s="11"/>
      <c r="SH77" s="11"/>
      <c r="SI77" s="11"/>
      <c r="SJ77" s="11"/>
      <c r="SK77" s="11"/>
      <c r="SL77" s="11"/>
      <c r="SM77" s="11"/>
      <c r="SN77" s="11"/>
      <c r="SO77" s="11"/>
      <c r="SP77" s="11"/>
      <c r="SQ77" s="11"/>
      <c r="SR77" s="11"/>
      <c r="SS77" s="11"/>
      <c r="ST77" s="11"/>
      <c r="SU77" s="11"/>
      <c r="SV77" s="11"/>
      <c r="SW77" s="11"/>
      <c r="SX77" s="11"/>
      <c r="SY77" s="11"/>
      <c r="SZ77" s="11"/>
      <c r="TA77" s="11"/>
      <c r="TB77" s="11"/>
      <c r="TC77" s="11"/>
      <c r="TD77" s="11"/>
      <c r="TE77" s="11"/>
      <c r="TF77" s="11"/>
      <c r="TG77" s="11"/>
      <c r="TH77" s="11"/>
      <c r="TI77" s="11"/>
      <c r="TJ77" s="11"/>
      <c r="TK77" s="11"/>
      <c r="TL77" s="11"/>
      <c r="TM77" s="11"/>
      <c r="TN77" s="11"/>
      <c r="TO77" s="11"/>
      <c r="TP77" s="11"/>
      <c r="TQ77" s="11"/>
      <c r="TR77" s="11"/>
      <c r="TS77" s="11"/>
      <c r="TT77" s="11"/>
      <c r="TU77" s="11"/>
      <c r="TV77" s="11"/>
      <c r="TW77" s="11"/>
      <c r="TX77" s="11"/>
      <c r="TY77" s="11"/>
      <c r="TZ77" s="11"/>
      <c r="UA77" s="11"/>
      <c r="UB77" s="11"/>
      <c r="UC77" s="11"/>
      <c r="UD77" s="11"/>
      <c r="UE77" s="11"/>
      <c r="UF77" s="11"/>
      <c r="UG77" s="11"/>
      <c r="UH77" s="11"/>
      <c r="UI77" s="11"/>
      <c r="UJ77" s="11"/>
      <c r="UK77" s="11"/>
      <c r="UL77" s="11"/>
      <c r="UM77" s="11"/>
      <c r="UN77" s="11"/>
      <c r="UO77" s="11"/>
      <c r="UP77" s="11"/>
      <c r="UQ77" s="11"/>
      <c r="UR77" s="11"/>
      <c r="US77" s="11"/>
      <c r="UT77" s="11"/>
      <c r="UU77" s="11"/>
      <c r="UV77" s="11"/>
      <c r="UW77" s="11"/>
      <c r="UX77" s="11"/>
      <c r="UY77" s="11"/>
      <c r="UZ77" s="11"/>
      <c r="VA77" s="11"/>
      <c r="VB77" s="11"/>
      <c r="VC77" s="11"/>
      <c r="VD77" s="11"/>
      <c r="VE77" s="11"/>
      <c r="VF77" s="11"/>
      <c r="VG77" s="11"/>
      <c r="VH77" s="11"/>
      <c r="VI77" s="11"/>
      <c r="VJ77" s="11"/>
      <c r="VK77" s="11"/>
      <c r="VL77" s="11"/>
      <c r="VM77" s="11"/>
      <c r="VN77" s="11"/>
      <c r="VO77" s="11"/>
      <c r="VP77" s="11"/>
      <c r="VQ77" s="11"/>
      <c r="VR77" s="11"/>
      <c r="VS77" s="11"/>
      <c r="VT77" s="11"/>
      <c r="VU77" s="11"/>
      <c r="VV77" s="11"/>
      <c r="VW77" s="11"/>
      <c r="VX77" s="11"/>
      <c r="VY77" s="11"/>
      <c r="VZ77" s="11"/>
      <c r="WA77" s="11"/>
      <c r="WB77" s="11"/>
      <c r="WC77" s="11"/>
      <c r="WD77" s="11"/>
      <c r="WE77" s="11"/>
      <c r="WF77" s="11"/>
      <c r="WG77" s="11"/>
      <c r="WH77" s="11"/>
      <c r="WI77" s="11"/>
      <c r="WJ77" s="11"/>
      <c r="WK77" s="11"/>
      <c r="WL77" s="11"/>
      <c r="WM77" s="11"/>
      <c r="WN77" s="11"/>
      <c r="WO77" s="11"/>
      <c r="WP77" s="11"/>
      <c r="WQ77" s="11"/>
      <c r="WR77" s="11"/>
      <c r="WS77" s="11"/>
      <c r="WT77" s="11"/>
      <c r="WU77" s="11"/>
      <c r="WV77" s="11"/>
      <c r="WW77" s="11"/>
      <c r="WX77" s="11"/>
      <c r="WY77" s="11"/>
      <c r="WZ77" s="11"/>
      <c r="XA77" s="11"/>
      <c r="XB77" s="11"/>
      <c r="XC77" s="11"/>
      <c r="XD77" s="11"/>
      <c r="XE77" s="11"/>
      <c r="XF77" s="11"/>
      <c r="XG77" s="11"/>
      <c r="XH77" s="11"/>
      <c r="XI77" s="11"/>
      <c r="XJ77" s="11"/>
      <c r="XK77" s="11"/>
      <c r="XL77" s="11"/>
      <c r="XM77" s="11"/>
      <c r="XN77" s="11"/>
      <c r="XO77" s="11"/>
      <c r="XP77" s="11"/>
      <c r="XQ77" s="11"/>
      <c r="XR77" s="11"/>
      <c r="XS77" s="11"/>
      <c r="XT77" s="11"/>
      <c r="XU77" s="11"/>
      <c r="XV77" s="11"/>
      <c r="XW77" s="11"/>
      <c r="XX77" s="11"/>
      <c r="XY77" s="11"/>
      <c r="XZ77" s="11"/>
      <c r="YA77" s="11"/>
      <c r="YB77" s="11"/>
      <c r="YC77" s="11"/>
      <c r="YD77" s="11"/>
      <c r="YE77" s="11"/>
      <c r="YF77" s="11"/>
      <c r="YG77" s="11"/>
      <c r="YH77" s="11"/>
      <c r="YI77" s="11"/>
      <c r="YJ77" s="11"/>
      <c r="YK77" s="11"/>
      <c r="YL77" s="11"/>
      <c r="YM77" s="11"/>
      <c r="YN77" s="11"/>
      <c r="YO77" s="11"/>
      <c r="YP77" s="11"/>
      <c r="YQ77" s="11"/>
      <c r="YR77" s="11"/>
      <c r="YS77" s="11"/>
      <c r="YT77" s="11"/>
      <c r="YU77" s="11"/>
      <c r="YV77" s="11"/>
      <c r="YW77" s="11"/>
      <c r="YX77" s="11"/>
      <c r="YY77" s="11"/>
      <c r="YZ77" s="11"/>
      <c r="ZA77" s="11"/>
      <c r="ZB77" s="11"/>
      <c r="ZC77" s="11"/>
      <c r="ZD77" s="11"/>
      <c r="ZE77" s="11"/>
      <c r="ZF77" s="11"/>
      <c r="ZG77" s="11"/>
      <c r="ZH77" s="11"/>
      <c r="ZI77" s="11"/>
      <c r="ZJ77" s="11"/>
      <c r="ZK77" s="11"/>
      <c r="ZL77" s="11"/>
      <c r="ZM77" s="11"/>
      <c r="ZN77" s="11"/>
      <c r="ZO77" s="11"/>
      <c r="ZP77" s="11"/>
      <c r="ZQ77" s="11"/>
      <c r="ZR77" s="11"/>
      <c r="ZS77" s="11"/>
      <c r="ZT77" s="11"/>
      <c r="ZU77" s="11"/>
      <c r="ZV77" s="11"/>
      <c r="ZW77" s="11"/>
      <c r="ZX77" s="11"/>
      <c r="ZY77" s="11"/>
      <c r="ZZ77" s="11"/>
      <c r="AAA77" s="11"/>
      <c r="AAB77" s="11"/>
      <c r="AAC77" s="11"/>
      <c r="AAD77" s="11"/>
      <c r="AAE77" s="11"/>
      <c r="AAF77" s="11"/>
      <c r="AAG77" s="11"/>
      <c r="AAH77" s="11"/>
      <c r="AAI77" s="11"/>
      <c r="AAJ77" s="11"/>
      <c r="AAK77" s="11"/>
      <c r="AAL77" s="11"/>
      <c r="AAM77" s="11"/>
      <c r="AAN77" s="11"/>
      <c r="AAO77" s="11"/>
      <c r="AAP77" s="11"/>
      <c r="AAQ77" s="11"/>
      <c r="AAR77" s="11"/>
      <c r="AAS77" s="11"/>
      <c r="AAT77" s="11"/>
      <c r="AAU77" s="11"/>
      <c r="AAV77" s="11"/>
      <c r="AAW77" s="11"/>
      <c r="AAX77" s="11"/>
      <c r="AAY77" s="11"/>
      <c r="AAZ77" s="11"/>
      <c r="ABA77" s="11"/>
      <c r="ABB77" s="11"/>
      <c r="ABC77" s="11"/>
      <c r="ABD77" s="11"/>
      <c r="ABE77" s="11"/>
      <c r="ABF77" s="11"/>
      <c r="ABG77" s="11"/>
      <c r="ABH77" s="11"/>
      <c r="ABI77" s="11"/>
      <c r="ABJ77" s="11"/>
      <c r="ABK77" s="11"/>
      <c r="ABL77" s="11"/>
      <c r="ABM77" s="11"/>
      <c r="ABN77" s="11"/>
      <c r="ABO77" s="11"/>
      <c r="ABP77" s="11"/>
      <c r="ABQ77" s="11"/>
      <c r="ABR77" s="11"/>
      <c r="ABS77" s="11"/>
      <c r="ABT77" s="11"/>
      <c r="ABU77" s="11"/>
      <c r="ABV77" s="11"/>
      <c r="ABW77" s="11"/>
      <c r="ABX77" s="11"/>
      <c r="ABY77" s="11"/>
      <c r="ABZ77" s="11"/>
      <c r="ACA77" s="11"/>
      <c r="ACB77" s="11"/>
      <c r="ACC77" s="11"/>
      <c r="ACD77" s="11"/>
      <c r="ACE77" s="11"/>
      <c r="ACF77" s="11"/>
      <c r="ACG77" s="11"/>
      <c r="ACH77" s="11"/>
      <c r="ACI77" s="11"/>
      <c r="ACJ77" s="11"/>
      <c r="ACK77" s="11"/>
      <c r="ACL77" s="11"/>
      <c r="ACM77" s="11"/>
      <c r="ACN77" s="11"/>
      <c r="ACO77" s="11"/>
      <c r="ACP77" s="11"/>
      <c r="ACQ77" s="11"/>
      <c r="ACR77" s="11"/>
      <c r="ACS77" s="11"/>
      <c r="ACT77" s="11"/>
      <c r="ACU77" s="11"/>
      <c r="ACV77" s="11"/>
      <c r="ACW77" s="11"/>
      <c r="ACX77" s="11"/>
      <c r="ACY77" s="11"/>
      <c r="ACZ77" s="11"/>
      <c r="ADA77" s="11"/>
      <c r="ADB77" s="11"/>
      <c r="ADC77" s="11"/>
      <c r="ADD77" s="11"/>
      <c r="ADE77" s="11"/>
      <c r="ADF77" s="11"/>
      <c r="ADG77" s="11"/>
      <c r="ADH77" s="11"/>
      <c r="ADI77" s="11"/>
      <c r="ADJ77" s="11"/>
      <c r="ADK77" s="11"/>
      <c r="ADL77" s="11"/>
      <c r="ADM77" s="11"/>
      <c r="ADN77" s="11"/>
      <c r="ADO77" s="11"/>
      <c r="ADP77" s="11"/>
      <c r="ADQ77" s="11"/>
      <c r="ADR77" s="11"/>
      <c r="ADS77" s="11"/>
      <c r="ADT77" s="11"/>
      <c r="ADU77" s="11"/>
      <c r="ADV77" s="11"/>
      <c r="ADW77" s="11"/>
      <c r="ADX77" s="11"/>
      <c r="ADY77" s="11"/>
      <c r="ADZ77" s="11"/>
      <c r="AEA77" s="11"/>
      <c r="AEB77" s="11"/>
      <c r="AEC77" s="11"/>
      <c r="AED77" s="11"/>
      <c r="AEE77" s="11"/>
      <c r="AEF77" s="11"/>
      <c r="AEG77" s="11"/>
      <c r="AEH77" s="11"/>
      <c r="AEI77" s="11"/>
      <c r="AEJ77" s="11"/>
      <c r="AEK77" s="11"/>
      <c r="AEL77" s="11"/>
      <c r="AEM77" s="11"/>
      <c r="AEN77" s="11"/>
      <c r="AEO77" s="11"/>
      <c r="AEP77" s="11"/>
      <c r="AEQ77" s="11"/>
      <c r="AER77" s="11"/>
      <c r="AES77" s="11"/>
      <c r="AET77" s="11"/>
      <c r="AEU77" s="11"/>
      <c r="AEV77" s="11"/>
      <c r="AEW77" s="11"/>
      <c r="AEX77" s="11"/>
      <c r="AEY77" s="11"/>
      <c r="AEZ77" s="11"/>
      <c r="AFA77" s="11"/>
      <c r="AFB77" s="11"/>
      <c r="AFC77" s="11"/>
      <c r="AFD77" s="11"/>
      <c r="AFE77" s="11"/>
      <c r="AFF77" s="11"/>
      <c r="AFG77" s="11"/>
      <c r="AFH77" s="11"/>
      <c r="AFI77" s="11"/>
      <c r="AFJ77" s="11"/>
      <c r="AFK77" s="11"/>
      <c r="AFL77" s="11"/>
      <c r="AFM77" s="11"/>
      <c r="AFN77" s="11"/>
      <c r="AFO77" s="11"/>
      <c r="AFP77" s="11"/>
      <c r="AFQ77" s="11"/>
      <c r="AFR77" s="11"/>
      <c r="AFS77" s="11"/>
      <c r="AFT77" s="11"/>
      <c r="AFU77" s="11"/>
      <c r="AFV77" s="11"/>
      <c r="AFW77" s="11"/>
      <c r="AFX77" s="11"/>
      <c r="AFY77" s="11"/>
      <c r="AFZ77" s="11"/>
      <c r="AGA77" s="11"/>
      <c r="AGB77" s="11"/>
      <c r="AGC77" s="11"/>
      <c r="AGD77" s="11"/>
      <c r="AGE77" s="11"/>
      <c r="AGF77" s="11"/>
      <c r="AGG77" s="11"/>
      <c r="AGH77" s="11"/>
      <c r="AGI77" s="11"/>
      <c r="AGJ77" s="11"/>
      <c r="AGK77" s="11"/>
      <c r="AGL77" s="11"/>
      <c r="AGM77" s="11"/>
      <c r="AGN77" s="11"/>
      <c r="AGO77" s="11"/>
      <c r="AGP77" s="11"/>
      <c r="AGQ77" s="11"/>
      <c r="AGR77" s="11"/>
      <c r="AGS77" s="11"/>
      <c r="AGT77" s="11"/>
      <c r="AGU77" s="11"/>
      <c r="AGV77" s="11"/>
      <c r="AGW77" s="11"/>
      <c r="AGX77" s="11"/>
      <c r="AGY77" s="11"/>
      <c r="AGZ77" s="11"/>
      <c r="AHA77" s="11"/>
      <c r="AHB77" s="11"/>
      <c r="AHC77" s="11"/>
      <c r="AHD77" s="11"/>
      <c r="AHE77" s="11"/>
      <c r="AHF77" s="11"/>
      <c r="AHG77" s="11"/>
      <c r="AHH77" s="11"/>
      <c r="AHI77" s="11"/>
      <c r="AHJ77" s="11"/>
      <c r="AHK77" s="11"/>
      <c r="AHL77" s="11"/>
      <c r="AHM77" s="11"/>
      <c r="AHN77" s="11"/>
      <c r="AHO77" s="11"/>
      <c r="AHP77" s="11"/>
      <c r="AHQ77" s="11"/>
      <c r="AHR77" s="11"/>
      <c r="AHS77" s="11"/>
      <c r="AHT77" s="11"/>
      <c r="AHU77" s="11"/>
      <c r="AHV77" s="11"/>
      <c r="AHW77" s="11"/>
      <c r="AHX77" s="11"/>
      <c r="AHY77" s="11"/>
      <c r="AHZ77" s="11"/>
      <c r="AIA77" s="11"/>
      <c r="AIB77" s="11"/>
      <c r="AIC77" s="11"/>
      <c r="AID77" s="11"/>
      <c r="AIE77" s="11"/>
      <c r="AIF77" s="11"/>
      <c r="AIG77" s="11"/>
      <c r="AIH77" s="11"/>
      <c r="AII77" s="11"/>
      <c r="AIJ77" s="11"/>
      <c r="AIK77" s="11"/>
      <c r="AIL77" s="11"/>
      <c r="AIM77" s="11"/>
      <c r="AIN77" s="11"/>
      <c r="AIO77" s="11"/>
      <c r="AIP77" s="11"/>
      <c r="AIQ77" s="11"/>
      <c r="AIR77" s="11"/>
      <c r="AIS77" s="11"/>
      <c r="AIT77" s="11"/>
      <c r="AIU77" s="11"/>
      <c r="AIV77" s="11"/>
      <c r="AIW77" s="11"/>
      <c r="AIX77" s="11"/>
      <c r="AIY77" s="11"/>
      <c r="AIZ77" s="11"/>
      <c r="AJA77" s="11"/>
      <c r="AJB77" s="11"/>
      <c r="AJC77" s="11"/>
      <c r="AJD77" s="11"/>
      <c r="AJE77" s="11"/>
      <c r="AJF77" s="11"/>
      <c r="AJG77" s="11"/>
      <c r="AJH77" s="11"/>
      <c r="AJI77" s="11"/>
      <c r="AJJ77" s="11"/>
      <c r="AJK77" s="11"/>
      <c r="AJL77" s="11"/>
      <c r="AJM77" s="11"/>
      <c r="AJN77" s="11"/>
      <c r="AJO77" s="11"/>
      <c r="AJP77" s="11"/>
      <c r="AJQ77" s="11"/>
      <c r="AJR77" s="11"/>
      <c r="AJS77" s="11"/>
      <c r="AJT77" s="11"/>
      <c r="AJU77" s="11"/>
      <c r="AJV77" s="11"/>
      <c r="AJW77" s="11"/>
      <c r="AJX77" s="11"/>
      <c r="AJY77" s="11"/>
      <c r="AJZ77" s="11"/>
      <c r="AKA77" s="11"/>
      <c r="AKB77" s="11"/>
      <c r="AKC77" s="11"/>
      <c r="AKD77" s="11"/>
      <c r="AKE77" s="11"/>
      <c r="AKF77" s="11"/>
      <c r="AKG77" s="11"/>
      <c r="AKH77" s="11"/>
      <c r="AKI77" s="11"/>
      <c r="AKJ77" s="11"/>
      <c r="AKK77" s="11"/>
      <c r="AKL77" s="11"/>
      <c r="AKM77" s="11"/>
      <c r="AKN77" s="11"/>
      <c r="AKO77" s="11"/>
      <c r="AKP77" s="11"/>
      <c r="AKQ77" s="11"/>
      <c r="AKR77" s="11"/>
      <c r="AKS77" s="11"/>
      <c r="AKT77" s="11"/>
      <c r="AKU77" s="11"/>
      <c r="AKV77" s="11"/>
      <c r="AKW77" s="11"/>
      <c r="AKX77" s="11"/>
      <c r="AKY77" s="11"/>
      <c r="AKZ77" s="11"/>
      <c r="ALA77" s="11"/>
      <c r="ALB77" s="11"/>
      <c r="ALC77" s="11"/>
      <c r="ALD77" s="11"/>
      <c r="ALE77" s="11"/>
      <c r="ALF77" s="11"/>
      <c r="ALG77" s="11"/>
      <c r="ALH77" s="11"/>
      <c r="ALI77" s="11"/>
      <c r="ALJ77" s="11"/>
      <c r="ALK77" s="11"/>
      <c r="ALL77" s="11"/>
      <c r="ALM77" s="11"/>
      <c r="ALN77" s="11"/>
      <c r="ALO77" s="11"/>
      <c r="ALP77" s="11"/>
      <c r="ALQ77" s="11"/>
      <c r="ALR77" s="11"/>
      <c r="ALS77" s="11"/>
      <c r="ALT77" s="11"/>
      <c r="ALU77" s="11"/>
      <c r="ALV77" s="11"/>
      <c r="ALW77" s="11"/>
      <c r="ALX77" s="11"/>
      <c r="ALY77" s="11"/>
      <c r="ALZ77" s="11"/>
      <c r="AMA77" s="11"/>
      <c r="AMB77" s="11"/>
      <c r="AMC77" s="11"/>
    </row>
    <row r="78" spans="1:1017" x14ac:dyDescent="0.25">
      <c r="A78" s="19" t="s">
        <v>60</v>
      </c>
      <c r="B78" s="21" t="s">
        <v>19</v>
      </c>
      <c r="C78" s="16">
        <v>0.92900000000000005</v>
      </c>
      <c r="D78" s="16">
        <v>1.169</v>
      </c>
      <c r="E78" s="15" t="s">
        <v>186</v>
      </c>
      <c r="F78" s="16">
        <v>0.60499999999999998</v>
      </c>
      <c r="G78" s="27" t="s">
        <v>10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  <c r="KJ78" s="11"/>
      <c r="KK78" s="11"/>
      <c r="KL78" s="11"/>
      <c r="KM78" s="11"/>
      <c r="KN78" s="11"/>
      <c r="KO78" s="11"/>
      <c r="KP78" s="11"/>
      <c r="KQ78" s="11"/>
      <c r="KR78" s="11"/>
      <c r="KS78" s="11"/>
      <c r="KT78" s="11"/>
      <c r="KU78" s="11"/>
      <c r="KV78" s="11"/>
      <c r="KW78" s="11"/>
      <c r="KX78" s="11"/>
      <c r="KY78" s="11"/>
      <c r="KZ78" s="11"/>
      <c r="LA78" s="11"/>
      <c r="LB78" s="11"/>
      <c r="LC78" s="11"/>
      <c r="LD78" s="11"/>
      <c r="LE78" s="11"/>
      <c r="LF78" s="11"/>
      <c r="LG78" s="11"/>
      <c r="LH78" s="11"/>
      <c r="LI78" s="11"/>
      <c r="LJ78" s="11"/>
      <c r="LK78" s="11"/>
      <c r="LL78" s="11"/>
      <c r="LM78" s="11"/>
      <c r="LN78" s="11"/>
      <c r="LO78" s="11"/>
      <c r="LP78" s="11"/>
      <c r="LQ78" s="11"/>
      <c r="LR78" s="11"/>
      <c r="LS78" s="11"/>
      <c r="LT78" s="11"/>
      <c r="LU78" s="11"/>
      <c r="LV78" s="11"/>
      <c r="LW78" s="11"/>
      <c r="LX78" s="11"/>
      <c r="LY78" s="11"/>
      <c r="LZ78" s="11"/>
      <c r="MA78" s="11"/>
      <c r="MB78" s="11"/>
      <c r="MC78" s="11"/>
      <c r="MD78" s="11"/>
      <c r="ME78" s="11"/>
      <c r="MF78" s="11"/>
      <c r="MG78" s="11"/>
      <c r="MH78" s="11"/>
      <c r="MI78" s="11"/>
      <c r="MJ78" s="11"/>
      <c r="MK78" s="11"/>
      <c r="ML78" s="11"/>
      <c r="MM78" s="11"/>
      <c r="MN78" s="11"/>
      <c r="MO78" s="11"/>
      <c r="MP78" s="11"/>
      <c r="MQ78" s="11"/>
      <c r="MR78" s="11"/>
      <c r="MS78" s="11"/>
      <c r="MT78" s="11"/>
      <c r="MU78" s="11"/>
      <c r="MV78" s="11"/>
      <c r="MW78" s="11"/>
      <c r="MX78" s="11"/>
      <c r="MY78" s="11"/>
      <c r="MZ78" s="11"/>
      <c r="NA78" s="11"/>
      <c r="NB78" s="11"/>
      <c r="NC78" s="11"/>
      <c r="ND78" s="11"/>
      <c r="NE78" s="11"/>
      <c r="NF78" s="11"/>
      <c r="NG78" s="11"/>
      <c r="NH78" s="11"/>
      <c r="NI78" s="11"/>
      <c r="NJ78" s="11"/>
      <c r="NK78" s="11"/>
      <c r="NL78" s="11"/>
      <c r="NM78" s="11"/>
      <c r="NN78" s="11"/>
      <c r="NO78" s="11"/>
      <c r="NP78" s="11"/>
      <c r="NQ78" s="11"/>
      <c r="NR78" s="11"/>
      <c r="NS78" s="11"/>
      <c r="NT78" s="11"/>
      <c r="NU78" s="11"/>
      <c r="NV78" s="11"/>
      <c r="NW78" s="11"/>
      <c r="NX78" s="11"/>
      <c r="NY78" s="11"/>
      <c r="NZ78" s="11"/>
      <c r="OA78" s="11"/>
      <c r="OB78" s="11"/>
      <c r="OC78" s="11"/>
      <c r="OD78" s="11"/>
      <c r="OE78" s="11"/>
      <c r="OF78" s="11"/>
      <c r="OG78" s="11"/>
      <c r="OH78" s="11"/>
      <c r="OI78" s="11"/>
      <c r="OJ78" s="11"/>
      <c r="OK78" s="11"/>
      <c r="OL78" s="11"/>
      <c r="OM78" s="11"/>
      <c r="ON78" s="11"/>
      <c r="OO78" s="11"/>
      <c r="OP78" s="11"/>
      <c r="OQ78" s="11"/>
      <c r="OR78" s="11"/>
      <c r="OS78" s="11"/>
      <c r="OT78" s="11"/>
      <c r="OU78" s="11"/>
      <c r="OV78" s="11"/>
      <c r="OW78" s="11"/>
      <c r="OX78" s="11"/>
      <c r="OY78" s="11"/>
      <c r="OZ78" s="11"/>
      <c r="PA78" s="11"/>
      <c r="PB78" s="11"/>
      <c r="PC78" s="11"/>
      <c r="PD78" s="11"/>
      <c r="PE78" s="11"/>
      <c r="PF78" s="11"/>
      <c r="PG78" s="11"/>
      <c r="PH78" s="11"/>
      <c r="PI78" s="11"/>
      <c r="PJ78" s="11"/>
      <c r="PK78" s="11"/>
      <c r="PL78" s="11"/>
      <c r="PM78" s="11"/>
      <c r="PN78" s="11"/>
      <c r="PO78" s="11"/>
      <c r="PP78" s="11"/>
      <c r="PQ78" s="11"/>
      <c r="PR78" s="11"/>
      <c r="PS78" s="11"/>
      <c r="PT78" s="11"/>
      <c r="PU78" s="11"/>
      <c r="PV78" s="11"/>
      <c r="PW78" s="11"/>
      <c r="PX78" s="11"/>
      <c r="PY78" s="11"/>
      <c r="PZ78" s="11"/>
      <c r="QA78" s="11"/>
      <c r="QB78" s="11"/>
      <c r="QC78" s="11"/>
      <c r="QD78" s="11"/>
      <c r="QE78" s="11"/>
      <c r="QF78" s="11"/>
      <c r="QG78" s="11"/>
      <c r="QH78" s="11"/>
      <c r="QI78" s="11"/>
      <c r="QJ78" s="11"/>
      <c r="QK78" s="11"/>
      <c r="QL78" s="11"/>
      <c r="QM78" s="11"/>
      <c r="QN78" s="11"/>
      <c r="QO78" s="11"/>
      <c r="QP78" s="11"/>
      <c r="QQ78" s="11"/>
      <c r="QR78" s="11"/>
      <c r="QS78" s="11"/>
      <c r="QT78" s="11"/>
      <c r="QU78" s="11"/>
      <c r="QV78" s="11"/>
      <c r="QW78" s="11"/>
      <c r="QX78" s="11"/>
      <c r="QY78" s="11"/>
      <c r="QZ78" s="11"/>
      <c r="RA78" s="11"/>
      <c r="RB78" s="11"/>
      <c r="RC78" s="11"/>
      <c r="RD78" s="11"/>
      <c r="RE78" s="11"/>
      <c r="RF78" s="11"/>
      <c r="RG78" s="11"/>
      <c r="RH78" s="11"/>
      <c r="RI78" s="11"/>
      <c r="RJ78" s="11"/>
      <c r="RK78" s="11"/>
      <c r="RL78" s="11"/>
      <c r="RM78" s="11"/>
      <c r="RN78" s="11"/>
      <c r="RO78" s="11"/>
      <c r="RP78" s="11"/>
      <c r="RQ78" s="11"/>
      <c r="RR78" s="11"/>
      <c r="RS78" s="11"/>
      <c r="RT78" s="11"/>
      <c r="RU78" s="11"/>
      <c r="RV78" s="11"/>
      <c r="RW78" s="11"/>
      <c r="RX78" s="11"/>
      <c r="RY78" s="11"/>
      <c r="RZ78" s="11"/>
      <c r="SA78" s="11"/>
      <c r="SB78" s="11"/>
      <c r="SC78" s="11"/>
      <c r="SD78" s="11"/>
      <c r="SE78" s="11"/>
      <c r="SF78" s="11"/>
      <c r="SG78" s="11"/>
      <c r="SH78" s="11"/>
      <c r="SI78" s="11"/>
      <c r="SJ78" s="11"/>
      <c r="SK78" s="11"/>
      <c r="SL78" s="11"/>
      <c r="SM78" s="11"/>
      <c r="SN78" s="11"/>
      <c r="SO78" s="11"/>
      <c r="SP78" s="11"/>
      <c r="SQ78" s="11"/>
      <c r="SR78" s="11"/>
      <c r="SS78" s="11"/>
      <c r="ST78" s="11"/>
      <c r="SU78" s="11"/>
      <c r="SV78" s="11"/>
      <c r="SW78" s="11"/>
      <c r="SX78" s="11"/>
      <c r="SY78" s="11"/>
      <c r="SZ78" s="11"/>
      <c r="TA78" s="11"/>
      <c r="TB78" s="11"/>
      <c r="TC78" s="11"/>
      <c r="TD78" s="11"/>
      <c r="TE78" s="11"/>
      <c r="TF78" s="11"/>
      <c r="TG78" s="11"/>
      <c r="TH78" s="11"/>
      <c r="TI78" s="11"/>
      <c r="TJ78" s="11"/>
      <c r="TK78" s="11"/>
      <c r="TL78" s="11"/>
      <c r="TM78" s="11"/>
      <c r="TN78" s="11"/>
      <c r="TO78" s="11"/>
      <c r="TP78" s="11"/>
      <c r="TQ78" s="11"/>
      <c r="TR78" s="11"/>
      <c r="TS78" s="11"/>
      <c r="TT78" s="11"/>
      <c r="TU78" s="11"/>
      <c r="TV78" s="11"/>
      <c r="TW78" s="11"/>
      <c r="TX78" s="11"/>
      <c r="TY78" s="11"/>
      <c r="TZ78" s="11"/>
      <c r="UA78" s="11"/>
      <c r="UB78" s="11"/>
      <c r="UC78" s="11"/>
      <c r="UD78" s="11"/>
      <c r="UE78" s="11"/>
      <c r="UF78" s="11"/>
      <c r="UG78" s="11"/>
      <c r="UH78" s="11"/>
      <c r="UI78" s="11"/>
      <c r="UJ78" s="11"/>
      <c r="UK78" s="11"/>
      <c r="UL78" s="11"/>
      <c r="UM78" s="11"/>
      <c r="UN78" s="11"/>
      <c r="UO78" s="11"/>
      <c r="UP78" s="11"/>
      <c r="UQ78" s="11"/>
      <c r="UR78" s="11"/>
      <c r="US78" s="11"/>
      <c r="UT78" s="11"/>
      <c r="UU78" s="11"/>
      <c r="UV78" s="11"/>
      <c r="UW78" s="11"/>
      <c r="UX78" s="11"/>
      <c r="UY78" s="11"/>
      <c r="UZ78" s="11"/>
      <c r="VA78" s="11"/>
      <c r="VB78" s="11"/>
      <c r="VC78" s="11"/>
      <c r="VD78" s="11"/>
      <c r="VE78" s="11"/>
      <c r="VF78" s="11"/>
      <c r="VG78" s="11"/>
      <c r="VH78" s="11"/>
      <c r="VI78" s="11"/>
      <c r="VJ78" s="11"/>
      <c r="VK78" s="11"/>
      <c r="VL78" s="11"/>
      <c r="VM78" s="11"/>
      <c r="VN78" s="11"/>
      <c r="VO78" s="11"/>
      <c r="VP78" s="11"/>
      <c r="VQ78" s="11"/>
      <c r="VR78" s="11"/>
      <c r="VS78" s="11"/>
      <c r="VT78" s="11"/>
      <c r="VU78" s="11"/>
      <c r="VV78" s="11"/>
      <c r="VW78" s="11"/>
      <c r="VX78" s="11"/>
      <c r="VY78" s="11"/>
      <c r="VZ78" s="11"/>
      <c r="WA78" s="11"/>
      <c r="WB78" s="11"/>
      <c r="WC78" s="11"/>
      <c r="WD78" s="11"/>
      <c r="WE78" s="11"/>
      <c r="WF78" s="11"/>
      <c r="WG78" s="11"/>
      <c r="WH78" s="11"/>
      <c r="WI78" s="11"/>
      <c r="WJ78" s="11"/>
      <c r="WK78" s="11"/>
      <c r="WL78" s="11"/>
      <c r="WM78" s="11"/>
      <c r="WN78" s="11"/>
      <c r="WO78" s="11"/>
      <c r="WP78" s="11"/>
      <c r="WQ78" s="11"/>
      <c r="WR78" s="11"/>
      <c r="WS78" s="11"/>
      <c r="WT78" s="11"/>
      <c r="WU78" s="11"/>
      <c r="WV78" s="11"/>
      <c r="WW78" s="11"/>
      <c r="WX78" s="11"/>
      <c r="WY78" s="11"/>
      <c r="WZ78" s="11"/>
      <c r="XA78" s="11"/>
      <c r="XB78" s="11"/>
      <c r="XC78" s="11"/>
      <c r="XD78" s="11"/>
      <c r="XE78" s="11"/>
      <c r="XF78" s="11"/>
      <c r="XG78" s="11"/>
      <c r="XH78" s="11"/>
      <c r="XI78" s="11"/>
      <c r="XJ78" s="11"/>
      <c r="XK78" s="11"/>
      <c r="XL78" s="11"/>
      <c r="XM78" s="11"/>
      <c r="XN78" s="11"/>
      <c r="XO78" s="11"/>
      <c r="XP78" s="11"/>
      <c r="XQ78" s="11"/>
      <c r="XR78" s="11"/>
      <c r="XS78" s="11"/>
      <c r="XT78" s="11"/>
      <c r="XU78" s="11"/>
      <c r="XV78" s="11"/>
      <c r="XW78" s="11"/>
      <c r="XX78" s="11"/>
      <c r="XY78" s="11"/>
      <c r="XZ78" s="11"/>
      <c r="YA78" s="11"/>
      <c r="YB78" s="11"/>
      <c r="YC78" s="11"/>
      <c r="YD78" s="11"/>
      <c r="YE78" s="11"/>
      <c r="YF78" s="11"/>
      <c r="YG78" s="11"/>
      <c r="YH78" s="11"/>
      <c r="YI78" s="11"/>
      <c r="YJ78" s="11"/>
      <c r="YK78" s="11"/>
      <c r="YL78" s="11"/>
      <c r="YM78" s="11"/>
      <c r="YN78" s="11"/>
      <c r="YO78" s="11"/>
      <c r="YP78" s="11"/>
      <c r="YQ78" s="11"/>
      <c r="YR78" s="11"/>
      <c r="YS78" s="11"/>
      <c r="YT78" s="11"/>
      <c r="YU78" s="11"/>
      <c r="YV78" s="11"/>
      <c r="YW78" s="11"/>
      <c r="YX78" s="11"/>
      <c r="YY78" s="11"/>
      <c r="YZ78" s="11"/>
      <c r="ZA78" s="11"/>
      <c r="ZB78" s="11"/>
      <c r="ZC78" s="11"/>
      <c r="ZD78" s="11"/>
      <c r="ZE78" s="11"/>
      <c r="ZF78" s="11"/>
      <c r="ZG78" s="11"/>
      <c r="ZH78" s="11"/>
      <c r="ZI78" s="11"/>
      <c r="ZJ78" s="11"/>
      <c r="ZK78" s="11"/>
      <c r="ZL78" s="11"/>
      <c r="ZM78" s="11"/>
      <c r="ZN78" s="11"/>
      <c r="ZO78" s="11"/>
      <c r="ZP78" s="11"/>
      <c r="ZQ78" s="11"/>
      <c r="ZR78" s="11"/>
      <c r="ZS78" s="11"/>
      <c r="ZT78" s="11"/>
      <c r="ZU78" s="11"/>
      <c r="ZV78" s="11"/>
      <c r="ZW78" s="11"/>
      <c r="ZX78" s="11"/>
      <c r="ZY78" s="11"/>
      <c r="ZZ78" s="11"/>
      <c r="AAA78" s="11"/>
      <c r="AAB78" s="11"/>
      <c r="AAC78" s="11"/>
      <c r="AAD78" s="11"/>
      <c r="AAE78" s="11"/>
      <c r="AAF78" s="11"/>
      <c r="AAG78" s="11"/>
      <c r="AAH78" s="11"/>
      <c r="AAI78" s="11"/>
      <c r="AAJ78" s="11"/>
      <c r="AAK78" s="11"/>
      <c r="AAL78" s="11"/>
      <c r="AAM78" s="11"/>
      <c r="AAN78" s="11"/>
      <c r="AAO78" s="11"/>
      <c r="AAP78" s="11"/>
      <c r="AAQ78" s="11"/>
      <c r="AAR78" s="11"/>
      <c r="AAS78" s="11"/>
      <c r="AAT78" s="11"/>
      <c r="AAU78" s="11"/>
      <c r="AAV78" s="11"/>
      <c r="AAW78" s="11"/>
      <c r="AAX78" s="11"/>
      <c r="AAY78" s="11"/>
      <c r="AAZ78" s="11"/>
      <c r="ABA78" s="11"/>
      <c r="ABB78" s="11"/>
      <c r="ABC78" s="11"/>
      <c r="ABD78" s="11"/>
      <c r="ABE78" s="11"/>
      <c r="ABF78" s="11"/>
      <c r="ABG78" s="11"/>
      <c r="ABH78" s="11"/>
      <c r="ABI78" s="11"/>
      <c r="ABJ78" s="11"/>
      <c r="ABK78" s="11"/>
      <c r="ABL78" s="11"/>
      <c r="ABM78" s="11"/>
      <c r="ABN78" s="11"/>
      <c r="ABO78" s="11"/>
      <c r="ABP78" s="11"/>
      <c r="ABQ78" s="11"/>
      <c r="ABR78" s="11"/>
      <c r="ABS78" s="11"/>
      <c r="ABT78" s="11"/>
      <c r="ABU78" s="11"/>
      <c r="ABV78" s="11"/>
      <c r="ABW78" s="11"/>
      <c r="ABX78" s="11"/>
      <c r="ABY78" s="11"/>
      <c r="ABZ78" s="11"/>
      <c r="ACA78" s="11"/>
      <c r="ACB78" s="11"/>
      <c r="ACC78" s="11"/>
      <c r="ACD78" s="11"/>
      <c r="ACE78" s="11"/>
      <c r="ACF78" s="11"/>
      <c r="ACG78" s="11"/>
      <c r="ACH78" s="11"/>
      <c r="ACI78" s="11"/>
      <c r="ACJ78" s="11"/>
      <c r="ACK78" s="11"/>
      <c r="ACL78" s="11"/>
      <c r="ACM78" s="11"/>
      <c r="ACN78" s="11"/>
      <c r="ACO78" s="11"/>
      <c r="ACP78" s="11"/>
      <c r="ACQ78" s="11"/>
      <c r="ACR78" s="11"/>
      <c r="ACS78" s="11"/>
      <c r="ACT78" s="11"/>
      <c r="ACU78" s="11"/>
      <c r="ACV78" s="11"/>
      <c r="ACW78" s="11"/>
      <c r="ACX78" s="11"/>
      <c r="ACY78" s="11"/>
      <c r="ACZ78" s="11"/>
      <c r="ADA78" s="11"/>
      <c r="ADB78" s="11"/>
      <c r="ADC78" s="11"/>
      <c r="ADD78" s="11"/>
      <c r="ADE78" s="11"/>
      <c r="ADF78" s="11"/>
      <c r="ADG78" s="11"/>
      <c r="ADH78" s="11"/>
      <c r="ADI78" s="11"/>
      <c r="ADJ78" s="11"/>
      <c r="ADK78" s="11"/>
      <c r="ADL78" s="11"/>
      <c r="ADM78" s="11"/>
      <c r="ADN78" s="11"/>
      <c r="ADO78" s="11"/>
      <c r="ADP78" s="11"/>
      <c r="ADQ78" s="11"/>
      <c r="ADR78" s="11"/>
      <c r="ADS78" s="11"/>
      <c r="ADT78" s="11"/>
      <c r="ADU78" s="11"/>
      <c r="ADV78" s="11"/>
      <c r="ADW78" s="11"/>
      <c r="ADX78" s="11"/>
      <c r="ADY78" s="11"/>
      <c r="ADZ78" s="11"/>
      <c r="AEA78" s="11"/>
      <c r="AEB78" s="11"/>
      <c r="AEC78" s="11"/>
      <c r="AED78" s="11"/>
      <c r="AEE78" s="11"/>
      <c r="AEF78" s="11"/>
      <c r="AEG78" s="11"/>
      <c r="AEH78" s="11"/>
      <c r="AEI78" s="11"/>
      <c r="AEJ78" s="11"/>
      <c r="AEK78" s="11"/>
      <c r="AEL78" s="11"/>
      <c r="AEM78" s="11"/>
      <c r="AEN78" s="11"/>
      <c r="AEO78" s="11"/>
      <c r="AEP78" s="11"/>
      <c r="AEQ78" s="11"/>
      <c r="AER78" s="11"/>
      <c r="AES78" s="11"/>
      <c r="AET78" s="11"/>
      <c r="AEU78" s="11"/>
      <c r="AEV78" s="11"/>
      <c r="AEW78" s="11"/>
      <c r="AEX78" s="11"/>
      <c r="AEY78" s="11"/>
      <c r="AEZ78" s="11"/>
      <c r="AFA78" s="11"/>
      <c r="AFB78" s="11"/>
      <c r="AFC78" s="11"/>
      <c r="AFD78" s="11"/>
      <c r="AFE78" s="11"/>
      <c r="AFF78" s="11"/>
      <c r="AFG78" s="11"/>
      <c r="AFH78" s="11"/>
      <c r="AFI78" s="11"/>
      <c r="AFJ78" s="11"/>
      <c r="AFK78" s="11"/>
      <c r="AFL78" s="11"/>
      <c r="AFM78" s="11"/>
      <c r="AFN78" s="11"/>
      <c r="AFO78" s="11"/>
      <c r="AFP78" s="11"/>
      <c r="AFQ78" s="11"/>
      <c r="AFR78" s="11"/>
      <c r="AFS78" s="11"/>
      <c r="AFT78" s="11"/>
      <c r="AFU78" s="11"/>
      <c r="AFV78" s="11"/>
      <c r="AFW78" s="11"/>
      <c r="AFX78" s="11"/>
      <c r="AFY78" s="11"/>
      <c r="AFZ78" s="11"/>
      <c r="AGA78" s="11"/>
      <c r="AGB78" s="11"/>
      <c r="AGC78" s="11"/>
      <c r="AGD78" s="11"/>
      <c r="AGE78" s="11"/>
      <c r="AGF78" s="11"/>
      <c r="AGG78" s="11"/>
      <c r="AGH78" s="11"/>
      <c r="AGI78" s="11"/>
      <c r="AGJ78" s="11"/>
      <c r="AGK78" s="11"/>
      <c r="AGL78" s="11"/>
      <c r="AGM78" s="11"/>
      <c r="AGN78" s="11"/>
      <c r="AGO78" s="11"/>
      <c r="AGP78" s="11"/>
      <c r="AGQ78" s="11"/>
      <c r="AGR78" s="11"/>
      <c r="AGS78" s="11"/>
      <c r="AGT78" s="11"/>
      <c r="AGU78" s="11"/>
      <c r="AGV78" s="11"/>
      <c r="AGW78" s="11"/>
      <c r="AGX78" s="11"/>
      <c r="AGY78" s="11"/>
      <c r="AGZ78" s="11"/>
      <c r="AHA78" s="11"/>
      <c r="AHB78" s="11"/>
      <c r="AHC78" s="11"/>
      <c r="AHD78" s="11"/>
      <c r="AHE78" s="11"/>
      <c r="AHF78" s="11"/>
      <c r="AHG78" s="11"/>
      <c r="AHH78" s="11"/>
      <c r="AHI78" s="11"/>
      <c r="AHJ78" s="11"/>
      <c r="AHK78" s="11"/>
      <c r="AHL78" s="11"/>
      <c r="AHM78" s="11"/>
      <c r="AHN78" s="11"/>
      <c r="AHO78" s="11"/>
      <c r="AHP78" s="11"/>
      <c r="AHQ78" s="11"/>
      <c r="AHR78" s="11"/>
      <c r="AHS78" s="11"/>
      <c r="AHT78" s="11"/>
      <c r="AHU78" s="11"/>
      <c r="AHV78" s="11"/>
      <c r="AHW78" s="11"/>
      <c r="AHX78" s="11"/>
      <c r="AHY78" s="11"/>
      <c r="AHZ78" s="11"/>
      <c r="AIA78" s="11"/>
      <c r="AIB78" s="11"/>
      <c r="AIC78" s="11"/>
      <c r="AID78" s="11"/>
      <c r="AIE78" s="11"/>
      <c r="AIF78" s="11"/>
      <c r="AIG78" s="11"/>
      <c r="AIH78" s="11"/>
      <c r="AII78" s="11"/>
      <c r="AIJ78" s="11"/>
      <c r="AIK78" s="11"/>
      <c r="AIL78" s="11"/>
      <c r="AIM78" s="11"/>
      <c r="AIN78" s="11"/>
      <c r="AIO78" s="11"/>
      <c r="AIP78" s="11"/>
      <c r="AIQ78" s="11"/>
      <c r="AIR78" s="11"/>
      <c r="AIS78" s="11"/>
      <c r="AIT78" s="11"/>
      <c r="AIU78" s="11"/>
      <c r="AIV78" s="11"/>
      <c r="AIW78" s="11"/>
      <c r="AIX78" s="11"/>
      <c r="AIY78" s="11"/>
      <c r="AIZ78" s="11"/>
      <c r="AJA78" s="11"/>
      <c r="AJB78" s="11"/>
      <c r="AJC78" s="11"/>
      <c r="AJD78" s="11"/>
      <c r="AJE78" s="11"/>
      <c r="AJF78" s="11"/>
      <c r="AJG78" s="11"/>
      <c r="AJH78" s="11"/>
      <c r="AJI78" s="11"/>
      <c r="AJJ78" s="11"/>
      <c r="AJK78" s="11"/>
      <c r="AJL78" s="11"/>
      <c r="AJM78" s="11"/>
      <c r="AJN78" s="11"/>
      <c r="AJO78" s="11"/>
      <c r="AJP78" s="11"/>
      <c r="AJQ78" s="11"/>
      <c r="AJR78" s="11"/>
      <c r="AJS78" s="11"/>
      <c r="AJT78" s="11"/>
      <c r="AJU78" s="11"/>
      <c r="AJV78" s="11"/>
      <c r="AJW78" s="11"/>
      <c r="AJX78" s="11"/>
      <c r="AJY78" s="11"/>
      <c r="AJZ78" s="11"/>
      <c r="AKA78" s="11"/>
      <c r="AKB78" s="11"/>
      <c r="AKC78" s="11"/>
      <c r="AKD78" s="11"/>
      <c r="AKE78" s="11"/>
      <c r="AKF78" s="11"/>
      <c r="AKG78" s="11"/>
      <c r="AKH78" s="11"/>
      <c r="AKI78" s="11"/>
      <c r="AKJ78" s="11"/>
      <c r="AKK78" s="11"/>
      <c r="AKL78" s="11"/>
      <c r="AKM78" s="11"/>
      <c r="AKN78" s="11"/>
      <c r="AKO78" s="11"/>
      <c r="AKP78" s="11"/>
      <c r="AKQ78" s="11"/>
      <c r="AKR78" s="11"/>
      <c r="AKS78" s="11"/>
      <c r="AKT78" s="11"/>
      <c r="AKU78" s="11"/>
      <c r="AKV78" s="11"/>
      <c r="AKW78" s="11"/>
      <c r="AKX78" s="11"/>
      <c r="AKY78" s="11"/>
      <c r="AKZ78" s="11"/>
      <c r="ALA78" s="11"/>
      <c r="ALB78" s="11"/>
      <c r="ALC78" s="11"/>
      <c r="ALD78" s="11"/>
      <c r="ALE78" s="11"/>
      <c r="ALF78" s="11"/>
      <c r="ALG78" s="11"/>
      <c r="ALH78" s="11"/>
      <c r="ALI78" s="11"/>
      <c r="ALJ78" s="11"/>
      <c r="ALK78" s="11"/>
      <c r="ALL78" s="11"/>
      <c r="ALM78" s="11"/>
      <c r="ALN78" s="11"/>
      <c r="ALO78" s="11"/>
      <c r="ALP78" s="11"/>
      <c r="ALQ78" s="11"/>
      <c r="ALR78" s="11"/>
      <c r="ALS78" s="11"/>
      <c r="ALT78" s="11"/>
      <c r="ALU78" s="11"/>
      <c r="ALV78" s="11"/>
      <c r="ALW78" s="11"/>
      <c r="ALX78" s="11"/>
      <c r="ALY78" s="11"/>
      <c r="ALZ78" s="11"/>
      <c r="AMA78" s="11"/>
      <c r="AMB78" s="11"/>
      <c r="AMC78" s="11"/>
    </row>
    <row r="79" spans="1:1017" x14ac:dyDescent="0.25">
      <c r="A79" s="19" t="s">
        <v>60</v>
      </c>
      <c r="B79" s="21" t="s">
        <v>19</v>
      </c>
      <c r="C79" s="16">
        <v>0.95</v>
      </c>
      <c r="D79" s="16">
        <v>1.2</v>
      </c>
      <c r="E79" s="15" t="s">
        <v>188</v>
      </c>
      <c r="F79" s="16">
        <v>0.63</v>
      </c>
      <c r="G79" s="27" t="s">
        <v>10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  <c r="KG79" s="11"/>
      <c r="KH79" s="11"/>
      <c r="KI79" s="11"/>
      <c r="KJ79" s="11"/>
      <c r="KK79" s="11"/>
      <c r="KL79" s="11"/>
      <c r="KM79" s="11"/>
      <c r="KN79" s="11"/>
      <c r="KO79" s="11"/>
      <c r="KP79" s="11"/>
      <c r="KQ79" s="11"/>
      <c r="KR79" s="11"/>
      <c r="KS79" s="11"/>
      <c r="KT79" s="11"/>
      <c r="KU79" s="11"/>
      <c r="KV79" s="11"/>
      <c r="KW79" s="11"/>
      <c r="KX79" s="11"/>
      <c r="KY79" s="11"/>
      <c r="KZ79" s="11"/>
      <c r="LA79" s="11"/>
      <c r="LB79" s="11"/>
      <c r="LC79" s="11"/>
      <c r="LD79" s="11"/>
      <c r="LE79" s="11"/>
      <c r="LF79" s="11"/>
      <c r="LG79" s="11"/>
      <c r="LH79" s="11"/>
      <c r="LI79" s="11"/>
      <c r="LJ79" s="11"/>
      <c r="LK79" s="11"/>
      <c r="LL79" s="11"/>
      <c r="LM79" s="11"/>
      <c r="LN79" s="11"/>
      <c r="LO79" s="11"/>
      <c r="LP79" s="11"/>
      <c r="LQ79" s="11"/>
      <c r="LR79" s="11"/>
      <c r="LS79" s="11"/>
      <c r="LT79" s="11"/>
      <c r="LU79" s="11"/>
      <c r="LV79" s="11"/>
      <c r="LW79" s="11"/>
      <c r="LX79" s="11"/>
      <c r="LY79" s="11"/>
      <c r="LZ79" s="11"/>
      <c r="MA79" s="11"/>
      <c r="MB79" s="11"/>
      <c r="MC79" s="11"/>
      <c r="MD79" s="11"/>
      <c r="ME79" s="11"/>
      <c r="MF79" s="11"/>
      <c r="MG79" s="11"/>
      <c r="MH79" s="11"/>
      <c r="MI79" s="11"/>
      <c r="MJ79" s="11"/>
      <c r="MK79" s="11"/>
      <c r="ML79" s="11"/>
      <c r="MM79" s="11"/>
      <c r="MN79" s="11"/>
      <c r="MO79" s="11"/>
      <c r="MP79" s="11"/>
      <c r="MQ79" s="11"/>
      <c r="MR79" s="11"/>
      <c r="MS79" s="11"/>
      <c r="MT79" s="11"/>
      <c r="MU79" s="11"/>
      <c r="MV79" s="11"/>
      <c r="MW79" s="11"/>
      <c r="MX79" s="11"/>
      <c r="MY79" s="11"/>
      <c r="MZ79" s="11"/>
      <c r="NA79" s="11"/>
      <c r="NB79" s="11"/>
      <c r="NC79" s="11"/>
      <c r="ND79" s="11"/>
      <c r="NE79" s="11"/>
      <c r="NF79" s="11"/>
      <c r="NG79" s="11"/>
      <c r="NH79" s="11"/>
      <c r="NI79" s="11"/>
      <c r="NJ79" s="11"/>
      <c r="NK79" s="11"/>
      <c r="NL79" s="11"/>
      <c r="NM79" s="11"/>
      <c r="NN79" s="11"/>
      <c r="NO79" s="11"/>
      <c r="NP79" s="11"/>
      <c r="NQ79" s="11"/>
      <c r="NR79" s="11"/>
      <c r="NS79" s="11"/>
      <c r="NT79" s="11"/>
      <c r="NU79" s="11"/>
      <c r="NV79" s="11"/>
      <c r="NW79" s="11"/>
      <c r="NX79" s="11"/>
      <c r="NY79" s="11"/>
      <c r="NZ79" s="11"/>
      <c r="OA79" s="11"/>
      <c r="OB79" s="11"/>
      <c r="OC79" s="11"/>
      <c r="OD79" s="11"/>
      <c r="OE79" s="11"/>
      <c r="OF79" s="11"/>
      <c r="OG79" s="11"/>
      <c r="OH79" s="11"/>
      <c r="OI79" s="11"/>
      <c r="OJ79" s="11"/>
      <c r="OK79" s="11"/>
      <c r="OL79" s="11"/>
      <c r="OM79" s="11"/>
      <c r="ON79" s="11"/>
      <c r="OO79" s="11"/>
      <c r="OP79" s="11"/>
      <c r="OQ79" s="11"/>
      <c r="OR79" s="11"/>
      <c r="OS79" s="11"/>
      <c r="OT79" s="11"/>
      <c r="OU79" s="11"/>
      <c r="OV79" s="11"/>
      <c r="OW79" s="11"/>
      <c r="OX79" s="11"/>
      <c r="OY79" s="11"/>
      <c r="OZ79" s="11"/>
      <c r="PA79" s="11"/>
      <c r="PB79" s="11"/>
      <c r="PC79" s="11"/>
      <c r="PD79" s="11"/>
      <c r="PE79" s="11"/>
      <c r="PF79" s="11"/>
      <c r="PG79" s="11"/>
      <c r="PH79" s="11"/>
      <c r="PI79" s="11"/>
      <c r="PJ79" s="11"/>
      <c r="PK79" s="11"/>
      <c r="PL79" s="11"/>
      <c r="PM79" s="11"/>
      <c r="PN79" s="11"/>
      <c r="PO79" s="11"/>
      <c r="PP79" s="11"/>
      <c r="PQ79" s="11"/>
      <c r="PR79" s="11"/>
      <c r="PS79" s="11"/>
      <c r="PT79" s="11"/>
      <c r="PU79" s="11"/>
      <c r="PV79" s="11"/>
      <c r="PW79" s="11"/>
      <c r="PX79" s="11"/>
      <c r="PY79" s="11"/>
      <c r="PZ79" s="11"/>
      <c r="QA79" s="11"/>
      <c r="QB79" s="11"/>
      <c r="QC79" s="11"/>
      <c r="QD79" s="11"/>
      <c r="QE79" s="11"/>
      <c r="QF79" s="11"/>
      <c r="QG79" s="11"/>
      <c r="QH79" s="11"/>
      <c r="QI79" s="11"/>
      <c r="QJ79" s="11"/>
      <c r="QK79" s="11"/>
      <c r="QL79" s="11"/>
      <c r="QM79" s="11"/>
      <c r="QN79" s="11"/>
      <c r="QO79" s="11"/>
      <c r="QP79" s="11"/>
      <c r="QQ79" s="11"/>
      <c r="QR79" s="11"/>
      <c r="QS79" s="11"/>
      <c r="QT79" s="11"/>
      <c r="QU79" s="11"/>
      <c r="QV79" s="11"/>
      <c r="QW79" s="11"/>
      <c r="QX79" s="11"/>
      <c r="QY79" s="11"/>
      <c r="QZ79" s="11"/>
      <c r="RA79" s="11"/>
      <c r="RB79" s="11"/>
      <c r="RC79" s="11"/>
      <c r="RD79" s="11"/>
      <c r="RE79" s="11"/>
      <c r="RF79" s="11"/>
      <c r="RG79" s="11"/>
      <c r="RH79" s="11"/>
      <c r="RI79" s="11"/>
      <c r="RJ79" s="11"/>
      <c r="RK79" s="11"/>
      <c r="RL79" s="11"/>
      <c r="RM79" s="11"/>
      <c r="RN79" s="11"/>
      <c r="RO79" s="11"/>
      <c r="RP79" s="11"/>
      <c r="RQ79" s="11"/>
      <c r="RR79" s="11"/>
      <c r="RS79" s="11"/>
      <c r="RT79" s="11"/>
      <c r="RU79" s="11"/>
      <c r="RV79" s="11"/>
      <c r="RW79" s="11"/>
      <c r="RX79" s="11"/>
      <c r="RY79" s="11"/>
      <c r="RZ79" s="11"/>
      <c r="SA79" s="11"/>
      <c r="SB79" s="11"/>
      <c r="SC79" s="11"/>
      <c r="SD79" s="11"/>
      <c r="SE79" s="11"/>
      <c r="SF79" s="11"/>
      <c r="SG79" s="11"/>
      <c r="SH79" s="11"/>
      <c r="SI79" s="11"/>
      <c r="SJ79" s="11"/>
      <c r="SK79" s="11"/>
      <c r="SL79" s="11"/>
      <c r="SM79" s="11"/>
      <c r="SN79" s="11"/>
      <c r="SO79" s="11"/>
      <c r="SP79" s="11"/>
      <c r="SQ79" s="11"/>
      <c r="SR79" s="11"/>
      <c r="SS79" s="11"/>
      <c r="ST79" s="11"/>
      <c r="SU79" s="11"/>
      <c r="SV79" s="11"/>
      <c r="SW79" s="11"/>
      <c r="SX79" s="11"/>
      <c r="SY79" s="11"/>
      <c r="SZ79" s="11"/>
      <c r="TA79" s="11"/>
      <c r="TB79" s="11"/>
      <c r="TC79" s="11"/>
      <c r="TD79" s="11"/>
      <c r="TE79" s="11"/>
      <c r="TF79" s="11"/>
      <c r="TG79" s="11"/>
      <c r="TH79" s="11"/>
      <c r="TI79" s="11"/>
      <c r="TJ79" s="11"/>
      <c r="TK79" s="11"/>
      <c r="TL79" s="11"/>
      <c r="TM79" s="11"/>
      <c r="TN79" s="11"/>
      <c r="TO79" s="11"/>
      <c r="TP79" s="11"/>
      <c r="TQ79" s="11"/>
      <c r="TR79" s="11"/>
      <c r="TS79" s="11"/>
      <c r="TT79" s="11"/>
      <c r="TU79" s="11"/>
      <c r="TV79" s="11"/>
      <c r="TW79" s="11"/>
      <c r="TX79" s="11"/>
      <c r="TY79" s="11"/>
      <c r="TZ79" s="11"/>
      <c r="UA79" s="11"/>
      <c r="UB79" s="11"/>
      <c r="UC79" s="11"/>
      <c r="UD79" s="11"/>
      <c r="UE79" s="11"/>
      <c r="UF79" s="11"/>
      <c r="UG79" s="11"/>
      <c r="UH79" s="11"/>
      <c r="UI79" s="11"/>
      <c r="UJ79" s="11"/>
      <c r="UK79" s="11"/>
      <c r="UL79" s="11"/>
      <c r="UM79" s="11"/>
      <c r="UN79" s="11"/>
      <c r="UO79" s="11"/>
      <c r="UP79" s="11"/>
      <c r="UQ79" s="11"/>
      <c r="UR79" s="11"/>
      <c r="US79" s="11"/>
      <c r="UT79" s="11"/>
      <c r="UU79" s="11"/>
      <c r="UV79" s="11"/>
      <c r="UW79" s="11"/>
      <c r="UX79" s="11"/>
      <c r="UY79" s="11"/>
      <c r="UZ79" s="11"/>
      <c r="VA79" s="11"/>
      <c r="VB79" s="11"/>
      <c r="VC79" s="11"/>
      <c r="VD79" s="11"/>
      <c r="VE79" s="11"/>
      <c r="VF79" s="11"/>
      <c r="VG79" s="11"/>
      <c r="VH79" s="11"/>
      <c r="VI79" s="11"/>
      <c r="VJ79" s="11"/>
      <c r="VK79" s="11"/>
      <c r="VL79" s="11"/>
      <c r="VM79" s="11"/>
      <c r="VN79" s="11"/>
      <c r="VO79" s="11"/>
      <c r="VP79" s="11"/>
      <c r="VQ79" s="11"/>
      <c r="VR79" s="11"/>
      <c r="VS79" s="11"/>
      <c r="VT79" s="11"/>
      <c r="VU79" s="11"/>
      <c r="VV79" s="11"/>
      <c r="VW79" s="11"/>
      <c r="VX79" s="11"/>
      <c r="VY79" s="11"/>
      <c r="VZ79" s="11"/>
      <c r="WA79" s="11"/>
      <c r="WB79" s="11"/>
      <c r="WC79" s="11"/>
      <c r="WD79" s="11"/>
      <c r="WE79" s="11"/>
      <c r="WF79" s="11"/>
      <c r="WG79" s="11"/>
      <c r="WH79" s="11"/>
      <c r="WI79" s="11"/>
      <c r="WJ79" s="11"/>
      <c r="WK79" s="11"/>
      <c r="WL79" s="11"/>
      <c r="WM79" s="11"/>
      <c r="WN79" s="11"/>
      <c r="WO79" s="11"/>
      <c r="WP79" s="11"/>
      <c r="WQ79" s="11"/>
      <c r="WR79" s="11"/>
      <c r="WS79" s="11"/>
      <c r="WT79" s="11"/>
      <c r="WU79" s="11"/>
      <c r="WV79" s="11"/>
      <c r="WW79" s="11"/>
      <c r="WX79" s="11"/>
      <c r="WY79" s="11"/>
      <c r="WZ79" s="11"/>
      <c r="XA79" s="11"/>
      <c r="XB79" s="11"/>
      <c r="XC79" s="11"/>
      <c r="XD79" s="11"/>
      <c r="XE79" s="11"/>
      <c r="XF79" s="11"/>
      <c r="XG79" s="11"/>
      <c r="XH79" s="11"/>
      <c r="XI79" s="11"/>
      <c r="XJ79" s="11"/>
      <c r="XK79" s="11"/>
      <c r="XL79" s="11"/>
      <c r="XM79" s="11"/>
      <c r="XN79" s="11"/>
      <c r="XO79" s="11"/>
      <c r="XP79" s="11"/>
      <c r="XQ79" s="11"/>
      <c r="XR79" s="11"/>
      <c r="XS79" s="11"/>
      <c r="XT79" s="11"/>
      <c r="XU79" s="11"/>
      <c r="XV79" s="11"/>
      <c r="XW79" s="11"/>
      <c r="XX79" s="11"/>
      <c r="XY79" s="11"/>
      <c r="XZ79" s="11"/>
      <c r="YA79" s="11"/>
      <c r="YB79" s="11"/>
      <c r="YC79" s="11"/>
      <c r="YD79" s="11"/>
      <c r="YE79" s="11"/>
      <c r="YF79" s="11"/>
      <c r="YG79" s="11"/>
      <c r="YH79" s="11"/>
      <c r="YI79" s="11"/>
      <c r="YJ79" s="11"/>
      <c r="YK79" s="11"/>
      <c r="YL79" s="11"/>
      <c r="YM79" s="11"/>
      <c r="YN79" s="11"/>
      <c r="YO79" s="11"/>
      <c r="YP79" s="11"/>
      <c r="YQ79" s="11"/>
      <c r="YR79" s="11"/>
      <c r="YS79" s="11"/>
      <c r="YT79" s="11"/>
      <c r="YU79" s="11"/>
      <c r="YV79" s="11"/>
      <c r="YW79" s="11"/>
      <c r="YX79" s="11"/>
      <c r="YY79" s="11"/>
      <c r="YZ79" s="11"/>
      <c r="ZA79" s="11"/>
      <c r="ZB79" s="11"/>
      <c r="ZC79" s="11"/>
      <c r="ZD79" s="11"/>
      <c r="ZE79" s="11"/>
      <c r="ZF79" s="11"/>
      <c r="ZG79" s="11"/>
      <c r="ZH79" s="11"/>
      <c r="ZI79" s="11"/>
      <c r="ZJ79" s="11"/>
      <c r="ZK79" s="11"/>
      <c r="ZL79" s="11"/>
      <c r="ZM79" s="11"/>
      <c r="ZN79" s="11"/>
      <c r="ZO79" s="11"/>
      <c r="ZP79" s="11"/>
      <c r="ZQ79" s="11"/>
      <c r="ZR79" s="11"/>
      <c r="ZS79" s="11"/>
      <c r="ZT79" s="11"/>
      <c r="ZU79" s="11"/>
      <c r="ZV79" s="11"/>
      <c r="ZW79" s="11"/>
      <c r="ZX79" s="11"/>
      <c r="ZY79" s="11"/>
      <c r="ZZ79" s="11"/>
      <c r="AAA79" s="11"/>
      <c r="AAB79" s="11"/>
      <c r="AAC79" s="11"/>
      <c r="AAD79" s="11"/>
      <c r="AAE79" s="11"/>
      <c r="AAF79" s="11"/>
      <c r="AAG79" s="11"/>
      <c r="AAH79" s="11"/>
      <c r="AAI79" s="11"/>
      <c r="AAJ79" s="11"/>
      <c r="AAK79" s="11"/>
      <c r="AAL79" s="11"/>
      <c r="AAM79" s="11"/>
      <c r="AAN79" s="11"/>
      <c r="AAO79" s="11"/>
      <c r="AAP79" s="11"/>
      <c r="AAQ79" s="11"/>
      <c r="AAR79" s="11"/>
      <c r="AAS79" s="11"/>
      <c r="AAT79" s="11"/>
      <c r="AAU79" s="11"/>
      <c r="AAV79" s="11"/>
      <c r="AAW79" s="11"/>
      <c r="AAX79" s="11"/>
      <c r="AAY79" s="11"/>
      <c r="AAZ79" s="11"/>
      <c r="ABA79" s="11"/>
      <c r="ABB79" s="11"/>
      <c r="ABC79" s="11"/>
      <c r="ABD79" s="11"/>
      <c r="ABE79" s="11"/>
      <c r="ABF79" s="11"/>
      <c r="ABG79" s="11"/>
      <c r="ABH79" s="11"/>
      <c r="ABI79" s="11"/>
      <c r="ABJ79" s="11"/>
      <c r="ABK79" s="11"/>
      <c r="ABL79" s="11"/>
      <c r="ABM79" s="11"/>
      <c r="ABN79" s="11"/>
      <c r="ABO79" s="11"/>
      <c r="ABP79" s="11"/>
      <c r="ABQ79" s="11"/>
      <c r="ABR79" s="11"/>
      <c r="ABS79" s="11"/>
      <c r="ABT79" s="11"/>
      <c r="ABU79" s="11"/>
      <c r="ABV79" s="11"/>
      <c r="ABW79" s="11"/>
      <c r="ABX79" s="11"/>
      <c r="ABY79" s="11"/>
      <c r="ABZ79" s="11"/>
      <c r="ACA79" s="11"/>
      <c r="ACB79" s="11"/>
      <c r="ACC79" s="11"/>
      <c r="ACD79" s="11"/>
      <c r="ACE79" s="11"/>
      <c r="ACF79" s="11"/>
      <c r="ACG79" s="11"/>
      <c r="ACH79" s="11"/>
      <c r="ACI79" s="11"/>
      <c r="ACJ79" s="11"/>
      <c r="ACK79" s="11"/>
      <c r="ACL79" s="11"/>
      <c r="ACM79" s="11"/>
      <c r="ACN79" s="11"/>
      <c r="ACO79" s="11"/>
      <c r="ACP79" s="11"/>
      <c r="ACQ79" s="11"/>
      <c r="ACR79" s="11"/>
      <c r="ACS79" s="11"/>
      <c r="ACT79" s="11"/>
      <c r="ACU79" s="11"/>
      <c r="ACV79" s="11"/>
      <c r="ACW79" s="11"/>
      <c r="ACX79" s="11"/>
      <c r="ACY79" s="11"/>
      <c r="ACZ79" s="11"/>
      <c r="ADA79" s="11"/>
      <c r="ADB79" s="11"/>
      <c r="ADC79" s="11"/>
      <c r="ADD79" s="11"/>
      <c r="ADE79" s="11"/>
      <c r="ADF79" s="11"/>
      <c r="ADG79" s="11"/>
      <c r="ADH79" s="11"/>
      <c r="ADI79" s="11"/>
      <c r="ADJ79" s="11"/>
      <c r="ADK79" s="11"/>
      <c r="ADL79" s="11"/>
      <c r="ADM79" s="11"/>
      <c r="ADN79" s="11"/>
      <c r="ADO79" s="11"/>
      <c r="ADP79" s="11"/>
      <c r="ADQ79" s="11"/>
      <c r="ADR79" s="11"/>
      <c r="ADS79" s="11"/>
      <c r="ADT79" s="11"/>
      <c r="ADU79" s="11"/>
      <c r="ADV79" s="11"/>
      <c r="ADW79" s="11"/>
      <c r="ADX79" s="11"/>
      <c r="ADY79" s="11"/>
      <c r="ADZ79" s="11"/>
      <c r="AEA79" s="11"/>
      <c r="AEB79" s="11"/>
      <c r="AEC79" s="11"/>
      <c r="AED79" s="11"/>
      <c r="AEE79" s="11"/>
      <c r="AEF79" s="11"/>
      <c r="AEG79" s="11"/>
      <c r="AEH79" s="11"/>
      <c r="AEI79" s="11"/>
      <c r="AEJ79" s="11"/>
      <c r="AEK79" s="11"/>
      <c r="AEL79" s="11"/>
      <c r="AEM79" s="11"/>
      <c r="AEN79" s="11"/>
      <c r="AEO79" s="11"/>
      <c r="AEP79" s="11"/>
      <c r="AEQ79" s="11"/>
      <c r="AER79" s="11"/>
      <c r="AES79" s="11"/>
      <c r="AET79" s="11"/>
      <c r="AEU79" s="11"/>
      <c r="AEV79" s="11"/>
      <c r="AEW79" s="11"/>
      <c r="AEX79" s="11"/>
      <c r="AEY79" s="11"/>
      <c r="AEZ79" s="11"/>
      <c r="AFA79" s="11"/>
      <c r="AFB79" s="11"/>
      <c r="AFC79" s="11"/>
      <c r="AFD79" s="11"/>
      <c r="AFE79" s="11"/>
      <c r="AFF79" s="11"/>
      <c r="AFG79" s="11"/>
      <c r="AFH79" s="11"/>
      <c r="AFI79" s="11"/>
      <c r="AFJ79" s="11"/>
      <c r="AFK79" s="11"/>
      <c r="AFL79" s="11"/>
      <c r="AFM79" s="11"/>
      <c r="AFN79" s="11"/>
      <c r="AFO79" s="11"/>
      <c r="AFP79" s="11"/>
      <c r="AFQ79" s="11"/>
      <c r="AFR79" s="11"/>
      <c r="AFS79" s="11"/>
      <c r="AFT79" s="11"/>
      <c r="AFU79" s="11"/>
      <c r="AFV79" s="11"/>
      <c r="AFW79" s="11"/>
      <c r="AFX79" s="11"/>
      <c r="AFY79" s="11"/>
      <c r="AFZ79" s="11"/>
      <c r="AGA79" s="11"/>
      <c r="AGB79" s="11"/>
      <c r="AGC79" s="11"/>
      <c r="AGD79" s="11"/>
      <c r="AGE79" s="11"/>
      <c r="AGF79" s="11"/>
      <c r="AGG79" s="11"/>
      <c r="AGH79" s="11"/>
      <c r="AGI79" s="11"/>
      <c r="AGJ79" s="11"/>
      <c r="AGK79" s="11"/>
      <c r="AGL79" s="11"/>
      <c r="AGM79" s="11"/>
      <c r="AGN79" s="11"/>
      <c r="AGO79" s="11"/>
      <c r="AGP79" s="11"/>
      <c r="AGQ79" s="11"/>
      <c r="AGR79" s="11"/>
      <c r="AGS79" s="11"/>
      <c r="AGT79" s="11"/>
      <c r="AGU79" s="11"/>
      <c r="AGV79" s="11"/>
      <c r="AGW79" s="11"/>
      <c r="AGX79" s="11"/>
      <c r="AGY79" s="11"/>
      <c r="AGZ79" s="11"/>
      <c r="AHA79" s="11"/>
      <c r="AHB79" s="11"/>
      <c r="AHC79" s="11"/>
      <c r="AHD79" s="11"/>
      <c r="AHE79" s="11"/>
      <c r="AHF79" s="11"/>
      <c r="AHG79" s="11"/>
      <c r="AHH79" s="11"/>
      <c r="AHI79" s="11"/>
      <c r="AHJ79" s="11"/>
      <c r="AHK79" s="11"/>
      <c r="AHL79" s="11"/>
      <c r="AHM79" s="11"/>
      <c r="AHN79" s="11"/>
      <c r="AHO79" s="11"/>
      <c r="AHP79" s="11"/>
      <c r="AHQ79" s="11"/>
      <c r="AHR79" s="11"/>
      <c r="AHS79" s="11"/>
      <c r="AHT79" s="11"/>
      <c r="AHU79" s="11"/>
      <c r="AHV79" s="11"/>
      <c r="AHW79" s="11"/>
      <c r="AHX79" s="11"/>
      <c r="AHY79" s="11"/>
      <c r="AHZ79" s="11"/>
      <c r="AIA79" s="11"/>
      <c r="AIB79" s="11"/>
      <c r="AIC79" s="11"/>
      <c r="AID79" s="11"/>
      <c r="AIE79" s="11"/>
      <c r="AIF79" s="11"/>
      <c r="AIG79" s="11"/>
      <c r="AIH79" s="11"/>
      <c r="AII79" s="11"/>
      <c r="AIJ79" s="11"/>
      <c r="AIK79" s="11"/>
      <c r="AIL79" s="11"/>
      <c r="AIM79" s="11"/>
      <c r="AIN79" s="11"/>
      <c r="AIO79" s="11"/>
      <c r="AIP79" s="11"/>
      <c r="AIQ79" s="11"/>
      <c r="AIR79" s="11"/>
      <c r="AIS79" s="11"/>
      <c r="AIT79" s="11"/>
      <c r="AIU79" s="11"/>
      <c r="AIV79" s="11"/>
      <c r="AIW79" s="11"/>
      <c r="AIX79" s="11"/>
      <c r="AIY79" s="11"/>
      <c r="AIZ79" s="11"/>
      <c r="AJA79" s="11"/>
      <c r="AJB79" s="11"/>
      <c r="AJC79" s="11"/>
      <c r="AJD79" s="11"/>
      <c r="AJE79" s="11"/>
      <c r="AJF79" s="11"/>
      <c r="AJG79" s="11"/>
      <c r="AJH79" s="11"/>
      <c r="AJI79" s="11"/>
      <c r="AJJ79" s="11"/>
      <c r="AJK79" s="11"/>
      <c r="AJL79" s="11"/>
      <c r="AJM79" s="11"/>
      <c r="AJN79" s="11"/>
      <c r="AJO79" s="11"/>
      <c r="AJP79" s="11"/>
      <c r="AJQ79" s="11"/>
      <c r="AJR79" s="11"/>
      <c r="AJS79" s="11"/>
      <c r="AJT79" s="11"/>
      <c r="AJU79" s="11"/>
      <c r="AJV79" s="11"/>
      <c r="AJW79" s="11"/>
      <c r="AJX79" s="11"/>
      <c r="AJY79" s="11"/>
      <c r="AJZ79" s="11"/>
      <c r="AKA79" s="11"/>
      <c r="AKB79" s="11"/>
      <c r="AKC79" s="11"/>
      <c r="AKD79" s="11"/>
      <c r="AKE79" s="11"/>
      <c r="AKF79" s="11"/>
      <c r="AKG79" s="11"/>
      <c r="AKH79" s="11"/>
      <c r="AKI79" s="11"/>
      <c r="AKJ79" s="11"/>
      <c r="AKK79" s="11"/>
      <c r="AKL79" s="11"/>
      <c r="AKM79" s="11"/>
      <c r="AKN79" s="11"/>
      <c r="AKO79" s="11"/>
      <c r="AKP79" s="11"/>
      <c r="AKQ79" s="11"/>
      <c r="AKR79" s="11"/>
      <c r="AKS79" s="11"/>
      <c r="AKT79" s="11"/>
      <c r="AKU79" s="11"/>
      <c r="AKV79" s="11"/>
      <c r="AKW79" s="11"/>
      <c r="AKX79" s="11"/>
      <c r="AKY79" s="11"/>
      <c r="AKZ79" s="11"/>
      <c r="ALA79" s="11"/>
      <c r="ALB79" s="11"/>
      <c r="ALC79" s="11"/>
      <c r="ALD79" s="11"/>
      <c r="ALE79" s="11"/>
      <c r="ALF79" s="11"/>
      <c r="ALG79" s="11"/>
      <c r="ALH79" s="11"/>
      <c r="ALI79" s="11"/>
      <c r="ALJ79" s="11"/>
      <c r="ALK79" s="11"/>
      <c r="ALL79" s="11"/>
      <c r="ALM79" s="11"/>
      <c r="ALN79" s="11"/>
      <c r="ALO79" s="11"/>
      <c r="ALP79" s="11"/>
      <c r="ALQ79" s="11"/>
      <c r="ALR79" s="11"/>
      <c r="ALS79" s="11"/>
      <c r="ALT79" s="11"/>
      <c r="ALU79" s="11"/>
      <c r="ALV79" s="11"/>
      <c r="ALW79" s="11"/>
      <c r="ALX79" s="11"/>
      <c r="ALY79" s="11"/>
      <c r="ALZ79" s="11"/>
      <c r="AMA79" s="11"/>
      <c r="AMB79" s="11"/>
      <c r="AMC79" s="11"/>
    </row>
    <row r="80" spans="1:1017" x14ac:dyDescent="0.25">
      <c r="A80" s="14" t="s">
        <v>61</v>
      </c>
      <c r="B80" s="24" t="s">
        <v>13</v>
      </c>
      <c r="C80" s="16">
        <v>0.26800000000000002</v>
      </c>
      <c r="D80" s="16">
        <v>0.39300000000000002</v>
      </c>
      <c r="E80" s="15" t="s">
        <v>62</v>
      </c>
      <c r="F80" s="16">
        <f>0.634-0.44-0.025</f>
        <v>0.16900000000000001</v>
      </c>
      <c r="G80" s="27" t="s">
        <v>10</v>
      </c>
    </row>
    <row r="81" spans="1:7" x14ac:dyDescent="0.25">
      <c r="A81" s="14" t="s">
        <v>61</v>
      </c>
      <c r="B81" s="24" t="s">
        <v>19</v>
      </c>
      <c r="C81" s="8">
        <v>0.98799999999999999</v>
      </c>
      <c r="D81" s="8">
        <v>1.196</v>
      </c>
      <c r="E81" s="9" t="s">
        <v>63</v>
      </c>
      <c r="F81" s="8">
        <v>0.63200000000000001</v>
      </c>
      <c r="G81" s="27" t="s">
        <v>10</v>
      </c>
    </row>
    <row r="82" spans="1:7" x14ac:dyDescent="0.25">
      <c r="A82" s="14" t="s">
        <v>61</v>
      </c>
      <c r="B82" s="24" t="s">
        <v>19</v>
      </c>
      <c r="C82" s="8">
        <v>0.94299999999999995</v>
      </c>
      <c r="D82" s="8">
        <v>1.1830000000000001</v>
      </c>
      <c r="E82" s="9" t="s">
        <v>129</v>
      </c>
      <c r="F82" s="8">
        <v>0.63400000000000001</v>
      </c>
      <c r="G82" s="27" t="s">
        <v>10</v>
      </c>
    </row>
    <row r="83" spans="1:7" x14ac:dyDescent="0.25">
      <c r="A83" s="19" t="s">
        <v>64</v>
      </c>
      <c r="B83" s="21" t="s">
        <v>13</v>
      </c>
      <c r="C83" s="20">
        <v>2.5999999999999999E-2</v>
      </c>
      <c r="D83" s="20">
        <v>0.151</v>
      </c>
      <c r="E83" s="21" t="s">
        <v>65</v>
      </c>
      <c r="F83" s="20">
        <f>6.074-4.8-0.5-0.6</f>
        <v>0.17400000000000004</v>
      </c>
      <c r="G83" s="3" t="s">
        <v>10</v>
      </c>
    </row>
    <row r="84" spans="1:7" x14ac:dyDescent="0.25">
      <c r="A84" s="19" t="s">
        <v>64</v>
      </c>
      <c r="B84" s="21" t="s">
        <v>19</v>
      </c>
      <c r="C84" s="20">
        <v>0.17599999999999999</v>
      </c>
      <c r="D84" s="20">
        <v>0.41599999999999998</v>
      </c>
      <c r="E84" s="21" t="s">
        <v>152</v>
      </c>
      <c r="F84" s="20">
        <f>6.055-1.705-2.206-1</f>
        <v>1.1439999999999997</v>
      </c>
      <c r="G84" s="3" t="s">
        <v>10</v>
      </c>
    </row>
    <row r="85" spans="1:7" x14ac:dyDescent="0.25">
      <c r="A85" s="19" t="s">
        <v>64</v>
      </c>
      <c r="B85" s="21" t="s">
        <v>19</v>
      </c>
      <c r="C85" s="20">
        <v>0.93</v>
      </c>
      <c r="D85" s="20">
        <v>1.175</v>
      </c>
      <c r="E85" s="21" t="s">
        <v>153</v>
      </c>
      <c r="F85" s="20">
        <v>6.0510000000000002</v>
      </c>
      <c r="G85" s="3" t="s">
        <v>10</v>
      </c>
    </row>
    <row r="86" spans="1:7" x14ac:dyDescent="0.25">
      <c r="A86" s="19" t="s">
        <v>66</v>
      </c>
      <c r="B86" s="9" t="s">
        <v>19</v>
      </c>
      <c r="C86" s="8">
        <v>0.22700000000000001</v>
      </c>
      <c r="D86" s="8">
        <v>0.47199999999999998</v>
      </c>
      <c r="E86" s="9" t="s">
        <v>147</v>
      </c>
      <c r="F86" s="16">
        <f>5.555-3.7-0.68</f>
        <v>1.1749999999999994</v>
      </c>
      <c r="G86" s="3" t="s">
        <v>10</v>
      </c>
    </row>
    <row r="87" spans="1:7" x14ac:dyDescent="0.25">
      <c r="A87" s="19" t="s">
        <v>66</v>
      </c>
      <c r="B87" s="9" t="s">
        <v>19</v>
      </c>
      <c r="C87" s="8">
        <v>1.06</v>
      </c>
      <c r="D87" s="8">
        <v>1.31</v>
      </c>
      <c r="E87" s="9" t="s">
        <v>161</v>
      </c>
      <c r="F87" s="16">
        <v>5.5529999999999999</v>
      </c>
      <c r="G87" s="3" t="s">
        <v>10</v>
      </c>
    </row>
    <row r="88" spans="1:7" x14ac:dyDescent="0.25">
      <c r="A88" s="19" t="s">
        <v>66</v>
      </c>
      <c r="B88" s="9" t="s">
        <v>19</v>
      </c>
      <c r="C88" s="8">
        <v>1.0349999999999999</v>
      </c>
      <c r="D88" s="8">
        <v>1.2849999999999999</v>
      </c>
      <c r="E88" s="9" t="s">
        <v>162</v>
      </c>
      <c r="F88" s="16">
        <v>5.556</v>
      </c>
      <c r="G88" s="3" t="s">
        <v>10</v>
      </c>
    </row>
    <row r="89" spans="1:7" x14ac:dyDescent="0.25">
      <c r="A89" s="19" t="s">
        <v>66</v>
      </c>
      <c r="B89" s="9" t="s">
        <v>19</v>
      </c>
      <c r="C89" s="8">
        <v>1.093</v>
      </c>
      <c r="D89" s="8">
        <v>1.2929999999999999</v>
      </c>
      <c r="E89" s="9" t="s">
        <v>163</v>
      </c>
      <c r="F89" s="16">
        <v>5.5540000000000003</v>
      </c>
      <c r="G89" s="3" t="s">
        <v>10</v>
      </c>
    </row>
    <row r="90" spans="1:7" x14ac:dyDescent="0.25">
      <c r="A90" s="19" t="s">
        <v>66</v>
      </c>
      <c r="B90" s="9" t="s">
        <v>19</v>
      </c>
      <c r="C90" s="8">
        <v>1.095</v>
      </c>
      <c r="D90" s="8">
        <v>1.3049999999999999</v>
      </c>
      <c r="E90" s="9" t="s">
        <v>164</v>
      </c>
      <c r="F90" s="16">
        <v>5.5670000000000002</v>
      </c>
      <c r="G90" s="3" t="s">
        <v>10</v>
      </c>
    </row>
    <row r="91" spans="1:7" x14ac:dyDescent="0.25">
      <c r="A91" s="19" t="s">
        <v>66</v>
      </c>
      <c r="B91" s="9" t="s">
        <v>19</v>
      </c>
      <c r="C91" s="8"/>
      <c r="D91" s="8">
        <v>1.3280000000000001</v>
      </c>
      <c r="E91" s="9" t="s">
        <v>165</v>
      </c>
      <c r="F91" s="16">
        <v>5.5529999999999999</v>
      </c>
      <c r="G91" s="3" t="s">
        <v>10</v>
      </c>
    </row>
    <row r="92" spans="1:7" ht="16.5" customHeight="1" x14ac:dyDescent="0.25">
      <c r="A92" s="19" t="s">
        <v>67</v>
      </c>
      <c r="B92" s="24" t="s">
        <v>13</v>
      </c>
      <c r="C92" s="8">
        <v>4.2000000000000003E-2</v>
      </c>
      <c r="D92" s="8">
        <v>0.157</v>
      </c>
      <c r="E92" s="9" t="s">
        <v>68</v>
      </c>
      <c r="F92" s="8">
        <f>5.123-2.943-1.948-0.036-0.036</f>
        <v>0.1600000000000002</v>
      </c>
      <c r="G92" s="27" t="s">
        <v>10</v>
      </c>
    </row>
    <row r="93" spans="1:7" ht="16.5" customHeight="1" x14ac:dyDescent="0.25">
      <c r="A93" s="19" t="s">
        <v>67</v>
      </c>
      <c r="B93" s="24" t="s">
        <v>19</v>
      </c>
      <c r="C93" s="8">
        <v>0.51600000000000001</v>
      </c>
      <c r="D93" s="8">
        <v>0.71599999999999997</v>
      </c>
      <c r="E93" s="9" t="s">
        <v>194</v>
      </c>
      <c r="F93" s="8">
        <f>4.232-2.22</f>
        <v>2.012</v>
      </c>
      <c r="G93" s="27" t="s">
        <v>10</v>
      </c>
    </row>
    <row r="94" spans="1:7" ht="16.5" customHeight="1" x14ac:dyDescent="0.25">
      <c r="A94" s="19" t="s">
        <v>67</v>
      </c>
      <c r="B94" s="24" t="s">
        <v>19</v>
      </c>
      <c r="C94" s="8">
        <v>0.71399999999999997</v>
      </c>
      <c r="D94" s="8">
        <v>0.88800000000000001</v>
      </c>
      <c r="E94" s="9" t="s">
        <v>200</v>
      </c>
      <c r="F94" s="8">
        <f>4.234-1.449</f>
        <v>2.7850000000000001</v>
      </c>
      <c r="G94" s="27" t="s">
        <v>10</v>
      </c>
    </row>
    <row r="95" spans="1:7" ht="16.5" customHeight="1" x14ac:dyDescent="0.25">
      <c r="A95" s="19" t="s">
        <v>67</v>
      </c>
      <c r="B95" s="24" t="s">
        <v>19</v>
      </c>
      <c r="C95" s="8">
        <v>1.123</v>
      </c>
      <c r="D95" s="8">
        <v>1.34</v>
      </c>
      <c r="E95" s="9" t="s">
        <v>212</v>
      </c>
      <c r="F95" s="8">
        <v>4.4539999999999997</v>
      </c>
      <c r="G95" s="27" t="s">
        <v>10</v>
      </c>
    </row>
    <row r="96" spans="1:7" ht="16.5" customHeight="1" x14ac:dyDescent="0.25">
      <c r="A96" s="19" t="s">
        <v>67</v>
      </c>
      <c r="B96" s="24" t="s">
        <v>19</v>
      </c>
      <c r="C96" s="8">
        <v>1.115</v>
      </c>
      <c r="D96" s="8">
        <v>1.359</v>
      </c>
      <c r="E96" s="9" t="s">
        <v>214</v>
      </c>
      <c r="F96" s="8">
        <v>4.4530000000000003</v>
      </c>
      <c r="G96" s="27" t="s">
        <v>10</v>
      </c>
    </row>
    <row r="97" spans="1:7" ht="16.5" customHeight="1" x14ac:dyDescent="0.25">
      <c r="A97" s="19" t="s">
        <v>67</v>
      </c>
      <c r="B97" s="24" t="s">
        <v>19</v>
      </c>
      <c r="C97" s="8">
        <v>1.1040000000000001</v>
      </c>
      <c r="D97" s="8">
        <v>1.333</v>
      </c>
      <c r="E97" s="9" t="s">
        <v>213</v>
      </c>
      <c r="F97" s="8">
        <v>4.4370000000000003</v>
      </c>
      <c r="G97" s="27" t="s">
        <v>10</v>
      </c>
    </row>
    <row r="98" spans="1:7" ht="16.5" customHeight="1" x14ac:dyDescent="0.25">
      <c r="A98" s="19" t="s">
        <v>67</v>
      </c>
      <c r="B98" s="24" t="s">
        <v>19</v>
      </c>
      <c r="C98" s="8">
        <v>1.139</v>
      </c>
      <c r="D98" s="8">
        <v>1.3540000000000001</v>
      </c>
      <c r="E98" s="9" t="s">
        <v>217</v>
      </c>
      <c r="F98" s="8">
        <v>4.452</v>
      </c>
      <c r="G98" s="27" t="s">
        <v>10</v>
      </c>
    </row>
    <row r="99" spans="1:7" ht="16.5" customHeight="1" x14ac:dyDescent="0.25">
      <c r="A99" s="19" t="s">
        <v>67</v>
      </c>
      <c r="B99" s="24" t="s">
        <v>19</v>
      </c>
      <c r="C99" s="28">
        <v>1.161</v>
      </c>
      <c r="D99" s="28">
        <v>1.355</v>
      </c>
      <c r="E99" s="29" t="s">
        <v>232</v>
      </c>
      <c r="F99" s="28">
        <v>4.5709999999999997</v>
      </c>
      <c r="G99" s="27" t="s">
        <v>10</v>
      </c>
    </row>
    <row r="100" spans="1:7" x14ac:dyDescent="0.25">
      <c r="A100" s="38" t="s">
        <v>69</v>
      </c>
      <c r="B100" s="9" t="s">
        <v>19</v>
      </c>
      <c r="C100" s="15">
        <v>0.30499999999999999</v>
      </c>
      <c r="D100" s="15">
        <v>0.43</v>
      </c>
      <c r="E100" s="15" t="s">
        <v>134</v>
      </c>
      <c r="F100" s="39">
        <f>3.831-3-0.36-0.066</f>
        <v>0.40499999999999997</v>
      </c>
      <c r="G100" s="27" t="s">
        <v>10</v>
      </c>
    </row>
    <row r="101" spans="1:7" x14ac:dyDescent="0.25">
      <c r="A101" s="38" t="s">
        <v>69</v>
      </c>
      <c r="B101" s="9" t="s">
        <v>72</v>
      </c>
      <c r="C101" s="15">
        <v>0.104</v>
      </c>
      <c r="D101" s="15">
        <v>0.224</v>
      </c>
      <c r="E101" s="15" t="s">
        <v>219</v>
      </c>
      <c r="F101" s="39">
        <v>0.317</v>
      </c>
      <c r="G101" s="27" t="s">
        <v>10</v>
      </c>
    </row>
    <row r="102" spans="1:7" x14ac:dyDescent="0.25">
      <c r="A102" s="38" t="s">
        <v>69</v>
      </c>
      <c r="B102" s="24" t="s">
        <v>19</v>
      </c>
      <c r="C102" s="15">
        <v>1.3460000000000001</v>
      </c>
      <c r="D102" s="15">
        <v>1.54</v>
      </c>
      <c r="E102" s="15" t="s">
        <v>242</v>
      </c>
      <c r="F102" s="39">
        <v>3.8079999999999998</v>
      </c>
      <c r="G102" s="27" t="s">
        <v>10</v>
      </c>
    </row>
    <row r="103" spans="1:7" x14ac:dyDescent="0.25">
      <c r="A103" s="38" t="s">
        <v>69</v>
      </c>
      <c r="B103" s="24" t="s">
        <v>19</v>
      </c>
      <c r="C103" s="15">
        <v>1.3360000000000001</v>
      </c>
      <c r="D103" s="15">
        <v>1.55</v>
      </c>
      <c r="E103" s="15" t="s">
        <v>243</v>
      </c>
      <c r="F103" s="39">
        <v>3.8109999999999999</v>
      </c>
      <c r="G103" s="27" t="s">
        <v>10</v>
      </c>
    </row>
    <row r="104" spans="1:7" x14ac:dyDescent="0.25">
      <c r="A104" s="38" t="s">
        <v>69</v>
      </c>
      <c r="B104" s="24" t="s">
        <v>19</v>
      </c>
      <c r="C104" s="15">
        <v>1.3089999999999999</v>
      </c>
      <c r="D104" s="15">
        <v>1.5349999999999999</v>
      </c>
      <c r="E104" s="15" t="s">
        <v>244</v>
      </c>
      <c r="F104" s="8">
        <v>3.82</v>
      </c>
      <c r="G104" s="27" t="s">
        <v>10</v>
      </c>
    </row>
    <row r="105" spans="1:7" s="10" customFormat="1" ht="12.75" x14ac:dyDescent="0.2">
      <c r="A105" s="19" t="s">
        <v>70</v>
      </c>
      <c r="B105" s="9" t="s">
        <v>29</v>
      </c>
      <c r="C105" s="16">
        <v>0.151</v>
      </c>
      <c r="D105" s="16">
        <v>0.315</v>
      </c>
      <c r="E105" s="16" t="s">
        <v>185</v>
      </c>
      <c r="F105" s="16">
        <f>3.261-2.052-0.549-0.305</f>
        <v>0.35500000000000004</v>
      </c>
      <c r="G105" s="3" t="s">
        <v>10</v>
      </c>
    </row>
    <row r="106" spans="1:7" s="10" customFormat="1" ht="12.75" x14ac:dyDescent="0.2">
      <c r="A106" s="19" t="s">
        <v>70</v>
      </c>
      <c r="B106" s="9" t="s">
        <v>29</v>
      </c>
      <c r="C106" s="16">
        <v>0.20899999999999999</v>
      </c>
      <c r="D106" s="16">
        <v>0.374</v>
      </c>
      <c r="E106" s="16" t="s">
        <v>199</v>
      </c>
      <c r="F106" s="16">
        <f>3.338-2.823</f>
        <v>0.51500000000000012</v>
      </c>
      <c r="G106" s="3" t="s">
        <v>10</v>
      </c>
    </row>
    <row r="107" spans="1:7" s="10" customFormat="1" ht="12.75" x14ac:dyDescent="0.2">
      <c r="A107" s="19" t="s">
        <v>70</v>
      </c>
      <c r="B107" s="9" t="s">
        <v>19</v>
      </c>
      <c r="C107" s="16">
        <v>0.22600000000000001</v>
      </c>
      <c r="D107" s="16">
        <v>0.45700000000000002</v>
      </c>
      <c r="E107" s="16" t="s">
        <v>206</v>
      </c>
      <c r="F107" s="16">
        <f>3.338-2.785</f>
        <v>0.55299999999999994</v>
      </c>
      <c r="G107" s="18" t="s">
        <v>10</v>
      </c>
    </row>
    <row r="108" spans="1:7" s="10" customFormat="1" ht="12.75" x14ac:dyDescent="0.2">
      <c r="A108" s="19" t="s">
        <v>70</v>
      </c>
      <c r="B108" s="40" t="s">
        <v>19</v>
      </c>
      <c r="C108" s="30">
        <v>1.337</v>
      </c>
      <c r="D108" s="30">
        <v>1.5669999999999999</v>
      </c>
      <c r="E108" s="31" t="s">
        <v>231</v>
      </c>
      <c r="F108" s="30">
        <v>3.3260000000000001</v>
      </c>
      <c r="G108" s="18" t="s">
        <v>10</v>
      </c>
    </row>
    <row r="109" spans="1:7" ht="15" customHeight="1" x14ac:dyDescent="0.25">
      <c r="A109" s="19" t="s">
        <v>71</v>
      </c>
      <c r="B109" s="41" t="s">
        <v>72</v>
      </c>
      <c r="C109" s="20">
        <v>7.4999999999999997E-2</v>
      </c>
      <c r="D109" s="20">
        <v>0.14799999999999999</v>
      </c>
      <c r="E109" s="21" t="s">
        <v>73</v>
      </c>
      <c r="F109" s="16">
        <f>0.47-0.029-0.025</f>
        <v>0.41599999999999993</v>
      </c>
      <c r="G109" s="42" t="s">
        <v>10</v>
      </c>
    </row>
    <row r="110" spans="1:7" ht="15" customHeight="1" x14ac:dyDescent="0.25">
      <c r="A110" s="19" t="s">
        <v>74</v>
      </c>
      <c r="B110" s="21" t="s">
        <v>17</v>
      </c>
      <c r="C110" s="16">
        <v>0.08</v>
      </c>
      <c r="D110" s="16">
        <v>0.20499999999999999</v>
      </c>
      <c r="E110" s="21" t="s">
        <v>190</v>
      </c>
      <c r="F110" s="16">
        <f>2.034-1.7</f>
        <v>0.33399999999999985</v>
      </c>
      <c r="G110" s="42" t="s">
        <v>10</v>
      </c>
    </row>
    <row r="111" spans="1:7" x14ac:dyDescent="0.25">
      <c r="A111" s="23" t="s">
        <v>75</v>
      </c>
      <c r="B111" s="15" t="s">
        <v>19</v>
      </c>
      <c r="C111" s="16">
        <v>0.32700000000000001</v>
      </c>
      <c r="D111" s="16">
        <v>0.48299999999999998</v>
      </c>
      <c r="E111" s="15" t="s">
        <v>76</v>
      </c>
      <c r="F111" s="16">
        <f>2.026-0.125-1</f>
        <v>0.9009999999999998</v>
      </c>
      <c r="G111" s="27" t="s">
        <v>10</v>
      </c>
    </row>
    <row r="112" spans="1:7" x14ac:dyDescent="0.25">
      <c r="A112" s="23" t="s">
        <v>77</v>
      </c>
      <c r="B112" s="15" t="s">
        <v>19</v>
      </c>
      <c r="C112" s="16">
        <v>0.33400000000000002</v>
      </c>
      <c r="D112" s="16">
        <v>0.50900000000000001</v>
      </c>
      <c r="E112" s="15" t="s">
        <v>78</v>
      </c>
      <c r="F112" s="16">
        <f>1.731-0.5-0.3-0.235</f>
        <v>0.69600000000000006</v>
      </c>
      <c r="G112" s="27" t="s">
        <v>10</v>
      </c>
    </row>
    <row r="113" spans="1:1017" x14ac:dyDescent="0.25">
      <c r="A113" s="36" t="s">
        <v>79</v>
      </c>
      <c r="B113" s="15" t="s">
        <v>13</v>
      </c>
      <c r="C113" s="16">
        <v>8.8999999999999996E-2</v>
      </c>
      <c r="D113" s="16">
        <v>0.214</v>
      </c>
      <c r="E113" s="15" t="s">
        <v>80</v>
      </c>
      <c r="F113" s="16">
        <v>0.13200000000000001</v>
      </c>
      <c r="G113" s="42" t="s">
        <v>10</v>
      </c>
    </row>
    <row r="114" spans="1:1017" x14ac:dyDescent="0.25">
      <c r="A114" s="36" t="s">
        <v>79</v>
      </c>
      <c r="B114" s="15" t="s">
        <v>13</v>
      </c>
      <c r="C114" s="16">
        <v>7.1999999999999995E-2</v>
      </c>
      <c r="D114" s="16">
        <v>0.19700000000000001</v>
      </c>
      <c r="E114" s="15" t="s">
        <v>81</v>
      </c>
      <c r="F114" s="16">
        <v>0.107</v>
      </c>
      <c r="G114" s="42" t="s">
        <v>10</v>
      </c>
    </row>
    <row r="115" spans="1:1017" x14ac:dyDescent="0.25">
      <c r="A115" s="19" t="s">
        <v>79</v>
      </c>
      <c r="B115" s="15" t="s">
        <v>26</v>
      </c>
      <c r="C115" s="16">
        <v>0.06</v>
      </c>
      <c r="D115" s="16">
        <v>0.17499999999999999</v>
      </c>
      <c r="E115" s="15" t="s">
        <v>82</v>
      </c>
      <c r="F115" s="16">
        <v>8.8999999999999996E-2</v>
      </c>
      <c r="G115" s="42" t="s">
        <v>10</v>
      </c>
    </row>
    <row r="116" spans="1:1017" x14ac:dyDescent="0.25">
      <c r="A116" s="19" t="s">
        <v>79</v>
      </c>
      <c r="B116" s="15" t="s">
        <v>13</v>
      </c>
      <c r="C116" s="16">
        <v>0.08</v>
      </c>
      <c r="D116" s="16">
        <v>0.20499999999999999</v>
      </c>
      <c r="E116" s="15" t="s">
        <v>83</v>
      </c>
      <c r="F116" s="16">
        <v>0.12</v>
      </c>
      <c r="G116" s="42" t="s">
        <v>10</v>
      </c>
    </row>
    <row r="117" spans="1:1017" x14ac:dyDescent="0.25">
      <c r="A117" s="19" t="s">
        <v>84</v>
      </c>
      <c r="B117" s="15" t="s">
        <v>13</v>
      </c>
      <c r="C117" s="16">
        <v>0.21099999999999999</v>
      </c>
      <c r="D117" s="16">
        <v>0.33600000000000002</v>
      </c>
      <c r="E117" s="15" t="s">
        <v>85</v>
      </c>
      <c r="F117" s="16">
        <f>0.913-0.321-0.36</f>
        <v>0.2320000000000001</v>
      </c>
      <c r="G117" s="42" t="s">
        <v>10</v>
      </c>
    </row>
    <row r="118" spans="1:1017" x14ac:dyDescent="0.25">
      <c r="A118" s="19" t="s">
        <v>86</v>
      </c>
      <c r="B118" s="15" t="s">
        <v>13</v>
      </c>
      <c r="C118" s="16">
        <v>0.158</v>
      </c>
      <c r="D118" s="16">
        <v>0.28299999999999997</v>
      </c>
      <c r="E118" s="15" t="s">
        <v>87</v>
      </c>
      <c r="F118" s="16">
        <v>0.125</v>
      </c>
      <c r="G118" s="27" t="s">
        <v>10</v>
      </c>
    </row>
    <row r="119" spans="1:1017" x14ac:dyDescent="0.25">
      <c r="A119" s="19" t="s">
        <v>88</v>
      </c>
      <c r="B119" s="21" t="s">
        <v>89</v>
      </c>
      <c r="C119" s="20">
        <v>3.7999999999999999E-2</v>
      </c>
      <c r="D119" s="20">
        <v>3.7999999999999999E-2</v>
      </c>
      <c r="E119" s="21" t="s">
        <v>90</v>
      </c>
      <c r="F119" s="43">
        <v>7.1999999999999995E-2</v>
      </c>
      <c r="G119" s="27" t="s">
        <v>10</v>
      </c>
    </row>
    <row r="120" spans="1:1017" x14ac:dyDescent="0.25">
      <c r="A120" s="14" t="s">
        <v>91</v>
      </c>
      <c r="B120" s="9" t="s">
        <v>19</v>
      </c>
      <c r="C120" s="32">
        <v>0.28299999999999997</v>
      </c>
      <c r="D120" s="32">
        <v>0.53400000000000003</v>
      </c>
      <c r="E120" s="33" t="s">
        <v>204</v>
      </c>
      <c r="F120" s="32">
        <f>1.122-0.3-0.175-0.35</f>
        <v>0.29700000000000004</v>
      </c>
      <c r="G120" s="42" t="s">
        <v>10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1"/>
      <c r="GV120" s="11"/>
      <c r="GW120" s="11"/>
      <c r="GX120" s="11"/>
      <c r="GY120" s="11"/>
      <c r="GZ120" s="11"/>
      <c r="HA120" s="11"/>
      <c r="HB120" s="11"/>
      <c r="HC120" s="11"/>
      <c r="HD120" s="11"/>
      <c r="HE120" s="11"/>
      <c r="HF120" s="11"/>
      <c r="HG120" s="11"/>
      <c r="HH120" s="11"/>
      <c r="HI120" s="11"/>
      <c r="HJ120" s="11"/>
      <c r="HK120" s="11"/>
      <c r="HL120" s="11"/>
      <c r="HM120" s="11"/>
      <c r="HN120" s="11"/>
      <c r="HO120" s="11"/>
      <c r="HP120" s="11"/>
      <c r="HQ120" s="11"/>
      <c r="HR120" s="11"/>
      <c r="HS120" s="11"/>
      <c r="HT120" s="11"/>
      <c r="HU120" s="11"/>
      <c r="HV120" s="11"/>
      <c r="HW120" s="11"/>
      <c r="HX120" s="11"/>
      <c r="HY120" s="11"/>
      <c r="HZ120" s="11"/>
      <c r="IA120" s="11"/>
      <c r="IB120" s="11"/>
      <c r="IC120" s="11"/>
      <c r="ID120" s="11"/>
      <c r="IE120" s="11"/>
      <c r="IF120" s="11"/>
      <c r="IG120" s="11"/>
      <c r="IH120" s="11"/>
      <c r="II120" s="11"/>
      <c r="IJ120" s="11"/>
      <c r="IK120" s="11"/>
      <c r="IL120" s="11"/>
      <c r="IM120" s="11"/>
      <c r="IN120" s="11"/>
      <c r="IO120" s="11"/>
      <c r="IP120" s="11"/>
      <c r="IQ120" s="11"/>
      <c r="IR120" s="11"/>
      <c r="IS120" s="11"/>
      <c r="IT120" s="11"/>
      <c r="IU120" s="11"/>
      <c r="IV120" s="11"/>
      <c r="IW120" s="11"/>
      <c r="IX120" s="11"/>
      <c r="IY120" s="11"/>
      <c r="IZ120" s="11"/>
      <c r="JA120" s="11"/>
      <c r="JB120" s="11"/>
      <c r="JC120" s="11"/>
      <c r="JD120" s="11"/>
      <c r="JE120" s="11"/>
      <c r="JF120" s="11"/>
      <c r="JG120" s="11"/>
      <c r="JH120" s="11"/>
      <c r="JI120" s="11"/>
      <c r="JJ120" s="11"/>
      <c r="JK120" s="11"/>
      <c r="JL120" s="11"/>
      <c r="JM120" s="11"/>
      <c r="JN120" s="11"/>
      <c r="JO120" s="11"/>
      <c r="JP120" s="11"/>
      <c r="JQ120" s="11"/>
      <c r="JR120" s="11"/>
      <c r="JS120" s="11"/>
      <c r="JT120" s="11"/>
      <c r="JU120" s="11"/>
      <c r="JV120" s="11"/>
      <c r="JW120" s="11"/>
      <c r="JX120" s="11"/>
      <c r="JY120" s="11"/>
      <c r="JZ120" s="11"/>
      <c r="KA120" s="11"/>
      <c r="KB120" s="11"/>
      <c r="KC120" s="11"/>
      <c r="KD120" s="11"/>
      <c r="KE120" s="11"/>
      <c r="KF120" s="11"/>
      <c r="KG120" s="11"/>
      <c r="KH120" s="11"/>
      <c r="KI120" s="11"/>
      <c r="KJ120" s="11"/>
      <c r="KK120" s="11"/>
      <c r="KL120" s="11"/>
      <c r="KM120" s="11"/>
      <c r="KN120" s="11"/>
      <c r="KO120" s="11"/>
      <c r="KP120" s="11"/>
      <c r="KQ120" s="11"/>
      <c r="KR120" s="11"/>
      <c r="KS120" s="11"/>
      <c r="KT120" s="11"/>
      <c r="KU120" s="11"/>
      <c r="KV120" s="11"/>
      <c r="KW120" s="11"/>
      <c r="KX120" s="11"/>
      <c r="KY120" s="11"/>
      <c r="KZ120" s="11"/>
      <c r="LA120" s="11"/>
      <c r="LB120" s="11"/>
      <c r="LC120" s="11"/>
      <c r="LD120" s="11"/>
      <c r="LE120" s="11"/>
      <c r="LF120" s="11"/>
      <c r="LG120" s="11"/>
      <c r="LH120" s="11"/>
      <c r="LI120" s="11"/>
      <c r="LJ120" s="11"/>
      <c r="LK120" s="11"/>
      <c r="LL120" s="11"/>
      <c r="LM120" s="11"/>
      <c r="LN120" s="11"/>
      <c r="LO120" s="11"/>
      <c r="LP120" s="11"/>
      <c r="LQ120" s="11"/>
      <c r="LR120" s="11"/>
      <c r="LS120" s="11"/>
      <c r="LT120" s="11"/>
      <c r="LU120" s="11"/>
      <c r="LV120" s="11"/>
      <c r="LW120" s="11"/>
      <c r="LX120" s="11"/>
      <c r="LY120" s="11"/>
      <c r="LZ120" s="11"/>
      <c r="MA120" s="11"/>
      <c r="MB120" s="11"/>
      <c r="MC120" s="11"/>
      <c r="MD120" s="11"/>
      <c r="ME120" s="11"/>
      <c r="MF120" s="11"/>
      <c r="MG120" s="11"/>
      <c r="MH120" s="11"/>
      <c r="MI120" s="11"/>
      <c r="MJ120" s="11"/>
      <c r="MK120" s="11"/>
      <c r="ML120" s="11"/>
      <c r="MM120" s="11"/>
      <c r="MN120" s="11"/>
      <c r="MO120" s="11"/>
      <c r="MP120" s="11"/>
      <c r="MQ120" s="11"/>
      <c r="MR120" s="11"/>
      <c r="MS120" s="11"/>
      <c r="MT120" s="11"/>
      <c r="MU120" s="11"/>
      <c r="MV120" s="11"/>
      <c r="MW120" s="11"/>
      <c r="MX120" s="11"/>
      <c r="MY120" s="11"/>
      <c r="MZ120" s="11"/>
      <c r="NA120" s="11"/>
      <c r="NB120" s="11"/>
      <c r="NC120" s="11"/>
      <c r="ND120" s="11"/>
      <c r="NE120" s="11"/>
      <c r="NF120" s="11"/>
      <c r="NG120" s="11"/>
      <c r="NH120" s="11"/>
      <c r="NI120" s="11"/>
      <c r="NJ120" s="11"/>
      <c r="NK120" s="11"/>
      <c r="NL120" s="11"/>
      <c r="NM120" s="11"/>
      <c r="NN120" s="11"/>
      <c r="NO120" s="11"/>
      <c r="NP120" s="11"/>
      <c r="NQ120" s="11"/>
      <c r="NR120" s="11"/>
      <c r="NS120" s="11"/>
      <c r="NT120" s="11"/>
      <c r="NU120" s="11"/>
      <c r="NV120" s="11"/>
      <c r="NW120" s="11"/>
      <c r="NX120" s="11"/>
      <c r="NY120" s="11"/>
      <c r="NZ120" s="11"/>
      <c r="OA120" s="11"/>
      <c r="OB120" s="11"/>
      <c r="OC120" s="11"/>
      <c r="OD120" s="11"/>
      <c r="OE120" s="11"/>
      <c r="OF120" s="11"/>
      <c r="OG120" s="11"/>
      <c r="OH120" s="11"/>
      <c r="OI120" s="11"/>
      <c r="OJ120" s="11"/>
      <c r="OK120" s="11"/>
      <c r="OL120" s="11"/>
      <c r="OM120" s="11"/>
      <c r="ON120" s="11"/>
      <c r="OO120" s="11"/>
      <c r="OP120" s="11"/>
      <c r="OQ120" s="11"/>
      <c r="OR120" s="11"/>
      <c r="OS120" s="11"/>
      <c r="OT120" s="11"/>
      <c r="OU120" s="11"/>
      <c r="OV120" s="11"/>
      <c r="OW120" s="11"/>
      <c r="OX120" s="11"/>
      <c r="OY120" s="11"/>
      <c r="OZ120" s="11"/>
      <c r="PA120" s="11"/>
      <c r="PB120" s="11"/>
      <c r="PC120" s="11"/>
      <c r="PD120" s="11"/>
      <c r="PE120" s="11"/>
      <c r="PF120" s="11"/>
      <c r="PG120" s="11"/>
      <c r="PH120" s="11"/>
      <c r="PI120" s="11"/>
      <c r="PJ120" s="11"/>
      <c r="PK120" s="11"/>
      <c r="PL120" s="11"/>
      <c r="PM120" s="11"/>
      <c r="PN120" s="11"/>
      <c r="PO120" s="11"/>
      <c r="PP120" s="11"/>
      <c r="PQ120" s="11"/>
      <c r="PR120" s="11"/>
      <c r="PS120" s="11"/>
      <c r="PT120" s="11"/>
      <c r="PU120" s="11"/>
      <c r="PV120" s="11"/>
      <c r="PW120" s="11"/>
      <c r="PX120" s="11"/>
      <c r="PY120" s="11"/>
      <c r="PZ120" s="11"/>
      <c r="QA120" s="11"/>
      <c r="QB120" s="11"/>
      <c r="QC120" s="11"/>
      <c r="QD120" s="11"/>
      <c r="QE120" s="11"/>
      <c r="QF120" s="11"/>
      <c r="QG120" s="11"/>
      <c r="QH120" s="11"/>
      <c r="QI120" s="11"/>
      <c r="QJ120" s="11"/>
      <c r="QK120" s="11"/>
      <c r="QL120" s="11"/>
      <c r="QM120" s="11"/>
      <c r="QN120" s="11"/>
      <c r="QO120" s="11"/>
      <c r="QP120" s="11"/>
      <c r="QQ120" s="11"/>
      <c r="QR120" s="11"/>
      <c r="QS120" s="11"/>
      <c r="QT120" s="11"/>
      <c r="QU120" s="11"/>
      <c r="QV120" s="11"/>
      <c r="QW120" s="11"/>
      <c r="QX120" s="11"/>
      <c r="QY120" s="11"/>
      <c r="QZ120" s="11"/>
      <c r="RA120" s="11"/>
      <c r="RB120" s="11"/>
      <c r="RC120" s="11"/>
      <c r="RD120" s="11"/>
      <c r="RE120" s="11"/>
      <c r="RF120" s="11"/>
      <c r="RG120" s="11"/>
      <c r="RH120" s="11"/>
      <c r="RI120" s="11"/>
      <c r="RJ120" s="11"/>
      <c r="RK120" s="11"/>
      <c r="RL120" s="11"/>
      <c r="RM120" s="11"/>
      <c r="RN120" s="11"/>
      <c r="RO120" s="11"/>
      <c r="RP120" s="11"/>
      <c r="RQ120" s="11"/>
      <c r="RR120" s="11"/>
      <c r="RS120" s="11"/>
      <c r="RT120" s="11"/>
      <c r="RU120" s="11"/>
      <c r="RV120" s="11"/>
      <c r="RW120" s="11"/>
      <c r="RX120" s="11"/>
      <c r="RY120" s="11"/>
      <c r="RZ120" s="11"/>
      <c r="SA120" s="11"/>
      <c r="SB120" s="11"/>
      <c r="SC120" s="11"/>
      <c r="SD120" s="11"/>
      <c r="SE120" s="11"/>
      <c r="SF120" s="11"/>
      <c r="SG120" s="11"/>
      <c r="SH120" s="11"/>
      <c r="SI120" s="11"/>
      <c r="SJ120" s="11"/>
      <c r="SK120" s="11"/>
      <c r="SL120" s="11"/>
      <c r="SM120" s="11"/>
      <c r="SN120" s="11"/>
      <c r="SO120" s="11"/>
      <c r="SP120" s="11"/>
      <c r="SQ120" s="11"/>
      <c r="SR120" s="11"/>
      <c r="SS120" s="11"/>
      <c r="ST120" s="11"/>
      <c r="SU120" s="11"/>
      <c r="SV120" s="11"/>
      <c r="SW120" s="11"/>
      <c r="SX120" s="11"/>
      <c r="SY120" s="11"/>
      <c r="SZ120" s="11"/>
      <c r="TA120" s="11"/>
      <c r="TB120" s="11"/>
      <c r="TC120" s="11"/>
      <c r="TD120" s="11"/>
      <c r="TE120" s="11"/>
      <c r="TF120" s="11"/>
      <c r="TG120" s="11"/>
      <c r="TH120" s="11"/>
      <c r="TI120" s="11"/>
      <c r="TJ120" s="11"/>
      <c r="TK120" s="11"/>
      <c r="TL120" s="11"/>
      <c r="TM120" s="11"/>
      <c r="TN120" s="11"/>
      <c r="TO120" s="11"/>
      <c r="TP120" s="11"/>
      <c r="TQ120" s="11"/>
      <c r="TR120" s="11"/>
      <c r="TS120" s="11"/>
      <c r="TT120" s="11"/>
      <c r="TU120" s="11"/>
      <c r="TV120" s="11"/>
      <c r="TW120" s="11"/>
      <c r="TX120" s="11"/>
      <c r="TY120" s="11"/>
      <c r="TZ120" s="11"/>
      <c r="UA120" s="11"/>
      <c r="UB120" s="11"/>
      <c r="UC120" s="11"/>
      <c r="UD120" s="11"/>
      <c r="UE120" s="11"/>
      <c r="UF120" s="11"/>
      <c r="UG120" s="11"/>
      <c r="UH120" s="11"/>
      <c r="UI120" s="11"/>
      <c r="UJ120" s="11"/>
      <c r="UK120" s="11"/>
      <c r="UL120" s="11"/>
      <c r="UM120" s="11"/>
      <c r="UN120" s="11"/>
      <c r="UO120" s="11"/>
      <c r="UP120" s="11"/>
      <c r="UQ120" s="11"/>
      <c r="UR120" s="11"/>
      <c r="US120" s="11"/>
      <c r="UT120" s="11"/>
      <c r="UU120" s="11"/>
      <c r="UV120" s="11"/>
      <c r="UW120" s="11"/>
      <c r="UX120" s="11"/>
      <c r="UY120" s="11"/>
      <c r="UZ120" s="11"/>
      <c r="VA120" s="11"/>
      <c r="VB120" s="11"/>
      <c r="VC120" s="11"/>
      <c r="VD120" s="11"/>
      <c r="VE120" s="11"/>
      <c r="VF120" s="11"/>
      <c r="VG120" s="11"/>
      <c r="VH120" s="11"/>
      <c r="VI120" s="11"/>
      <c r="VJ120" s="11"/>
      <c r="VK120" s="11"/>
      <c r="VL120" s="11"/>
      <c r="VM120" s="11"/>
      <c r="VN120" s="11"/>
      <c r="VO120" s="11"/>
      <c r="VP120" s="11"/>
      <c r="VQ120" s="11"/>
      <c r="VR120" s="11"/>
      <c r="VS120" s="11"/>
      <c r="VT120" s="11"/>
      <c r="VU120" s="11"/>
      <c r="VV120" s="11"/>
      <c r="VW120" s="11"/>
      <c r="VX120" s="11"/>
      <c r="VY120" s="11"/>
      <c r="VZ120" s="11"/>
      <c r="WA120" s="11"/>
      <c r="WB120" s="11"/>
      <c r="WC120" s="11"/>
      <c r="WD120" s="11"/>
      <c r="WE120" s="11"/>
      <c r="WF120" s="11"/>
      <c r="WG120" s="11"/>
      <c r="WH120" s="11"/>
      <c r="WI120" s="11"/>
      <c r="WJ120" s="11"/>
      <c r="WK120" s="11"/>
      <c r="WL120" s="11"/>
      <c r="WM120" s="11"/>
      <c r="WN120" s="11"/>
      <c r="WO120" s="11"/>
      <c r="WP120" s="11"/>
      <c r="WQ120" s="11"/>
      <c r="WR120" s="11"/>
      <c r="WS120" s="11"/>
      <c r="WT120" s="11"/>
      <c r="WU120" s="11"/>
      <c r="WV120" s="11"/>
      <c r="WW120" s="11"/>
      <c r="WX120" s="11"/>
      <c r="WY120" s="11"/>
      <c r="WZ120" s="11"/>
      <c r="XA120" s="11"/>
      <c r="XB120" s="11"/>
      <c r="XC120" s="11"/>
      <c r="XD120" s="11"/>
      <c r="XE120" s="11"/>
      <c r="XF120" s="11"/>
      <c r="XG120" s="11"/>
      <c r="XH120" s="11"/>
      <c r="XI120" s="11"/>
      <c r="XJ120" s="11"/>
      <c r="XK120" s="11"/>
      <c r="XL120" s="11"/>
      <c r="XM120" s="11"/>
      <c r="XN120" s="11"/>
      <c r="XO120" s="11"/>
      <c r="XP120" s="11"/>
      <c r="XQ120" s="11"/>
      <c r="XR120" s="11"/>
      <c r="XS120" s="11"/>
      <c r="XT120" s="11"/>
      <c r="XU120" s="11"/>
      <c r="XV120" s="11"/>
      <c r="XW120" s="11"/>
      <c r="XX120" s="11"/>
      <c r="XY120" s="11"/>
      <c r="XZ120" s="11"/>
      <c r="YA120" s="11"/>
      <c r="YB120" s="11"/>
      <c r="YC120" s="11"/>
      <c r="YD120" s="11"/>
      <c r="YE120" s="11"/>
      <c r="YF120" s="11"/>
      <c r="YG120" s="11"/>
      <c r="YH120" s="11"/>
      <c r="YI120" s="11"/>
      <c r="YJ120" s="11"/>
      <c r="YK120" s="11"/>
      <c r="YL120" s="11"/>
      <c r="YM120" s="11"/>
      <c r="YN120" s="11"/>
      <c r="YO120" s="11"/>
      <c r="YP120" s="11"/>
      <c r="YQ120" s="11"/>
      <c r="YR120" s="11"/>
      <c r="YS120" s="11"/>
      <c r="YT120" s="11"/>
      <c r="YU120" s="11"/>
      <c r="YV120" s="11"/>
      <c r="YW120" s="11"/>
      <c r="YX120" s="11"/>
      <c r="YY120" s="11"/>
      <c r="YZ120" s="11"/>
      <c r="ZA120" s="11"/>
      <c r="ZB120" s="11"/>
      <c r="ZC120" s="11"/>
      <c r="ZD120" s="11"/>
      <c r="ZE120" s="11"/>
      <c r="ZF120" s="11"/>
      <c r="ZG120" s="11"/>
      <c r="ZH120" s="11"/>
      <c r="ZI120" s="11"/>
      <c r="ZJ120" s="11"/>
      <c r="ZK120" s="11"/>
      <c r="ZL120" s="11"/>
      <c r="ZM120" s="11"/>
      <c r="ZN120" s="11"/>
      <c r="ZO120" s="11"/>
      <c r="ZP120" s="11"/>
      <c r="ZQ120" s="11"/>
      <c r="ZR120" s="11"/>
      <c r="ZS120" s="11"/>
      <c r="ZT120" s="11"/>
      <c r="ZU120" s="11"/>
      <c r="ZV120" s="11"/>
      <c r="ZW120" s="11"/>
      <c r="ZX120" s="11"/>
      <c r="ZY120" s="11"/>
      <c r="ZZ120" s="11"/>
      <c r="AAA120" s="11"/>
      <c r="AAB120" s="11"/>
      <c r="AAC120" s="11"/>
      <c r="AAD120" s="11"/>
      <c r="AAE120" s="11"/>
      <c r="AAF120" s="11"/>
      <c r="AAG120" s="11"/>
      <c r="AAH120" s="11"/>
      <c r="AAI120" s="11"/>
      <c r="AAJ120" s="11"/>
      <c r="AAK120" s="11"/>
      <c r="AAL120" s="11"/>
      <c r="AAM120" s="11"/>
      <c r="AAN120" s="11"/>
      <c r="AAO120" s="11"/>
      <c r="AAP120" s="11"/>
      <c r="AAQ120" s="11"/>
      <c r="AAR120" s="11"/>
      <c r="AAS120" s="11"/>
      <c r="AAT120" s="11"/>
      <c r="AAU120" s="11"/>
      <c r="AAV120" s="11"/>
      <c r="AAW120" s="11"/>
      <c r="AAX120" s="11"/>
      <c r="AAY120" s="11"/>
      <c r="AAZ120" s="11"/>
      <c r="ABA120" s="11"/>
      <c r="ABB120" s="11"/>
      <c r="ABC120" s="11"/>
      <c r="ABD120" s="11"/>
      <c r="ABE120" s="11"/>
      <c r="ABF120" s="11"/>
      <c r="ABG120" s="11"/>
      <c r="ABH120" s="11"/>
      <c r="ABI120" s="11"/>
      <c r="ABJ120" s="11"/>
      <c r="ABK120" s="11"/>
      <c r="ABL120" s="11"/>
      <c r="ABM120" s="11"/>
      <c r="ABN120" s="11"/>
      <c r="ABO120" s="11"/>
      <c r="ABP120" s="11"/>
      <c r="ABQ120" s="11"/>
      <c r="ABR120" s="11"/>
      <c r="ABS120" s="11"/>
      <c r="ABT120" s="11"/>
      <c r="ABU120" s="11"/>
      <c r="ABV120" s="11"/>
      <c r="ABW120" s="11"/>
      <c r="ABX120" s="11"/>
      <c r="ABY120" s="11"/>
      <c r="ABZ120" s="11"/>
      <c r="ACA120" s="11"/>
      <c r="ACB120" s="11"/>
      <c r="ACC120" s="11"/>
      <c r="ACD120" s="11"/>
      <c r="ACE120" s="11"/>
      <c r="ACF120" s="11"/>
      <c r="ACG120" s="11"/>
      <c r="ACH120" s="11"/>
      <c r="ACI120" s="11"/>
      <c r="ACJ120" s="11"/>
      <c r="ACK120" s="11"/>
      <c r="ACL120" s="11"/>
      <c r="ACM120" s="11"/>
      <c r="ACN120" s="11"/>
      <c r="ACO120" s="11"/>
      <c r="ACP120" s="11"/>
      <c r="ACQ120" s="11"/>
      <c r="ACR120" s="11"/>
      <c r="ACS120" s="11"/>
      <c r="ACT120" s="11"/>
      <c r="ACU120" s="11"/>
      <c r="ACV120" s="11"/>
      <c r="ACW120" s="11"/>
      <c r="ACX120" s="11"/>
      <c r="ACY120" s="11"/>
      <c r="ACZ120" s="11"/>
      <c r="ADA120" s="11"/>
      <c r="ADB120" s="11"/>
      <c r="ADC120" s="11"/>
      <c r="ADD120" s="11"/>
      <c r="ADE120" s="11"/>
      <c r="ADF120" s="11"/>
      <c r="ADG120" s="11"/>
      <c r="ADH120" s="11"/>
      <c r="ADI120" s="11"/>
      <c r="ADJ120" s="11"/>
      <c r="ADK120" s="11"/>
      <c r="ADL120" s="11"/>
      <c r="ADM120" s="11"/>
      <c r="ADN120" s="11"/>
      <c r="ADO120" s="11"/>
      <c r="ADP120" s="11"/>
      <c r="ADQ120" s="11"/>
      <c r="ADR120" s="11"/>
      <c r="ADS120" s="11"/>
      <c r="ADT120" s="11"/>
      <c r="ADU120" s="11"/>
      <c r="ADV120" s="11"/>
      <c r="ADW120" s="11"/>
      <c r="ADX120" s="11"/>
      <c r="ADY120" s="11"/>
      <c r="ADZ120" s="11"/>
      <c r="AEA120" s="11"/>
      <c r="AEB120" s="11"/>
      <c r="AEC120" s="11"/>
      <c r="AED120" s="11"/>
      <c r="AEE120" s="11"/>
      <c r="AEF120" s="11"/>
      <c r="AEG120" s="11"/>
      <c r="AEH120" s="11"/>
      <c r="AEI120" s="11"/>
      <c r="AEJ120" s="11"/>
      <c r="AEK120" s="11"/>
      <c r="AEL120" s="11"/>
      <c r="AEM120" s="11"/>
      <c r="AEN120" s="11"/>
      <c r="AEO120" s="11"/>
      <c r="AEP120" s="11"/>
      <c r="AEQ120" s="11"/>
      <c r="AER120" s="11"/>
      <c r="AES120" s="11"/>
      <c r="AET120" s="11"/>
      <c r="AEU120" s="11"/>
      <c r="AEV120" s="11"/>
      <c r="AEW120" s="11"/>
      <c r="AEX120" s="11"/>
      <c r="AEY120" s="11"/>
      <c r="AEZ120" s="11"/>
      <c r="AFA120" s="11"/>
      <c r="AFB120" s="11"/>
      <c r="AFC120" s="11"/>
      <c r="AFD120" s="11"/>
      <c r="AFE120" s="11"/>
      <c r="AFF120" s="11"/>
      <c r="AFG120" s="11"/>
      <c r="AFH120" s="11"/>
      <c r="AFI120" s="11"/>
      <c r="AFJ120" s="11"/>
      <c r="AFK120" s="11"/>
      <c r="AFL120" s="11"/>
      <c r="AFM120" s="11"/>
      <c r="AFN120" s="11"/>
      <c r="AFO120" s="11"/>
      <c r="AFP120" s="11"/>
      <c r="AFQ120" s="11"/>
      <c r="AFR120" s="11"/>
      <c r="AFS120" s="11"/>
      <c r="AFT120" s="11"/>
      <c r="AFU120" s="11"/>
      <c r="AFV120" s="11"/>
      <c r="AFW120" s="11"/>
      <c r="AFX120" s="11"/>
      <c r="AFY120" s="11"/>
      <c r="AFZ120" s="11"/>
      <c r="AGA120" s="11"/>
      <c r="AGB120" s="11"/>
      <c r="AGC120" s="11"/>
      <c r="AGD120" s="11"/>
      <c r="AGE120" s="11"/>
      <c r="AGF120" s="11"/>
      <c r="AGG120" s="11"/>
      <c r="AGH120" s="11"/>
      <c r="AGI120" s="11"/>
      <c r="AGJ120" s="11"/>
      <c r="AGK120" s="11"/>
      <c r="AGL120" s="11"/>
      <c r="AGM120" s="11"/>
      <c r="AGN120" s="11"/>
      <c r="AGO120" s="11"/>
      <c r="AGP120" s="11"/>
      <c r="AGQ120" s="11"/>
      <c r="AGR120" s="11"/>
      <c r="AGS120" s="11"/>
      <c r="AGT120" s="11"/>
      <c r="AGU120" s="11"/>
      <c r="AGV120" s="11"/>
      <c r="AGW120" s="11"/>
      <c r="AGX120" s="11"/>
      <c r="AGY120" s="11"/>
      <c r="AGZ120" s="11"/>
      <c r="AHA120" s="11"/>
      <c r="AHB120" s="11"/>
      <c r="AHC120" s="11"/>
      <c r="AHD120" s="11"/>
      <c r="AHE120" s="11"/>
      <c r="AHF120" s="11"/>
      <c r="AHG120" s="11"/>
      <c r="AHH120" s="11"/>
      <c r="AHI120" s="11"/>
      <c r="AHJ120" s="11"/>
      <c r="AHK120" s="11"/>
      <c r="AHL120" s="11"/>
      <c r="AHM120" s="11"/>
      <c r="AHN120" s="11"/>
      <c r="AHO120" s="11"/>
      <c r="AHP120" s="11"/>
      <c r="AHQ120" s="11"/>
      <c r="AHR120" s="11"/>
      <c r="AHS120" s="11"/>
      <c r="AHT120" s="11"/>
      <c r="AHU120" s="11"/>
      <c r="AHV120" s="11"/>
      <c r="AHW120" s="11"/>
      <c r="AHX120" s="11"/>
      <c r="AHY120" s="11"/>
      <c r="AHZ120" s="11"/>
      <c r="AIA120" s="11"/>
      <c r="AIB120" s="11"/>
      <c r="AIC120" s="11"/>
      <c r="AID120" s="11"/>
      <c r="AIE120" s="11"/>
      <c r="AIF120" s="11"/>
      <c r="AIG120" s="11"/>
      <c r="AIH120" s="11"/>
      <c r="AII120" s="11"/>
      <c r="AIJ120" s="11"/>
      <c r="AIK120" s="11"/>
      <c r="AIL120" s="11"/>
      <c r="AIM120" s="11"/>
      <c r="AIN120" s="11"/>
      <c r="AIO120" s="11"/>
      <c r="AIP120" s="11"/>
      <c r="AIQ120" s="11"/>
      <c r="AIR120" s="11"/>
      <c r="AIS120" s="11"/>
      <c r="AIT120" s="11"/>
      <c r="AIU120" s="11"/>
      <c r="AIV120" s="11"/>
      <c r="AIW120" s="11"/>
      <c r="AIX120" s="11"/>
      <c r="AIY120" s="11"/>
      <c r="AIZ120" s="11"/>
      <c r="AJA120" s="11"/>
      <c r="AJB120" s="11"/>
      <c r="AJC120" s="11"/>
      <c r="AJD120" s="11"/>
      <c r="AJE120" s="11"/>
      <c r="AJF120" s="11"/>
      <c r="AJG120" s="11"/>
      <c r="AJH120" s="11"/>
      <c r="AJI120" s="11"/>
      <c r="AJJ120" s="11"/>
      <c r="AJK120" s="11"/>
      <c r="AJL120" s="11"/>
      <c r="AJM120" s="11"/>
      <c r="AJN120" s="11"/>
      <c r="AJO120" s="11"/>
      <c r="AJP120" s="11"/>
      <c r="AJQ120" s="11"/>
      <c r="AJR120" s="11"/>
      <c r="AJS120" s="11"/>
      <c r="AJT120" s="11"/>
      <c r="AJU120" s="11"/>
      <c r="AJV120" s="11"/>
      <c r="AJW120" s="11"/>
      <c r="AJX120" s="11"/>
      <c r="AJY120" s="11"/>
      <c r="AJZ120" s="11"/>
      <c r="AKA120" s="11"/>
      <c r="AKB120" s="11"/>
      <c r="AKC120" s="11"/>
      <c r="AKD120" s="11"/>
      <c r="AKE120" s="11"/>
      <c r="AKF120" s="11"/>
      <c r="AKG120" s="11"/>
      <c r="AKH120" s="11"/>
      <c r="AKI120" s="11"/>
      <c r="AKJ120" s="11"/>
      <c r="AKK120" s="11"/>
      <c r="AKL120" s="11"/>
      <c r="AKM120" s="11"/>
      <c r="AKN120" s="11"/>
      <c r="AKO120" s="11"/>
      <c r="AKP120" s="11"/>
      <c r="AKQ120" s="11"/>
      <c r="AKR120" s="11"/>
      <c r="AKS120" s="11"/>
      <c r="AKT120" s="11"/>
      <c r="AKU120" s="11"/>
      <c r="AKV120" s="11"/>
      <c r="AKW120" s="11"/>
      <c r="AKX120" s="11"/>
      <c r="AKY120" s="11"/>
      <c r="AKZ120" s="11"/>
      <c r="ALA120" s="11"/>
      <c r="ALB120" s="11"/>
      <c r="ALC120" s="11"/>
      <c r="ALD120" s="11"/>
      <c r="ALE120" s="11"/>
      <c r="ALF120" s="11"/>
      <c r="ALG120" s="11"/>
      <c r="ALH120" s="11"/>
      <c r="ALI120" s="11"/>
      <c r="ALJ120" s="11"/>
      <c r="ALK120" s="11"/>
      <c r="ALL120" s="11"/>
      <c r="ALM120" s="11"/>
      <c r="ALN120" s="11"/>
      <c r="ALO120" s="11"/>
      <c r="ALP120" s="11"/>
      <c r="ALQ120" s="11"/>
      <c r="ALR120" s="11"/>
      <c r="ALS120" s="11"/>
      <c r="ALT120" s="11"/>
      <c r="ALU120" s="11"/>
      <c r="ALV120" s="11"/>
      <c r="ALW120" s="11"/>
      <c r="ALX120" s="11"/>
      <c r="ALY120" s="11"/>
      <c r="ALZ120" s="11"/>
      <c r="AMA120" s="11"/>
      <c r="AMB120" s="11"/>
      <c r="AMC120" s="11"/>
    </row>
    <row r="121" spans="1:1017" x14ac:dyDescent="0.25">
      <c r="A121" s="14" t="s">
        <v>91</v>
      </c>
      <c r="B121" s="9" t="s">
        <v>19</v>
      </c>
      <c r="C121" s="12">
        <v>1.1679999999999999</v>
      </c>
      <c r="D121" s="12">
        <v>1.478</v>
      </c>
      <c r="E121" s="13" t="s">
        <v>245</v>
      </c>
      <c r="F121" s="12">
        <v>1.2170000000000001</v>
      </c>
      <c r="G121" s="42" t="s">
        <v>10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  <c r="GK121" s="11"/>
      <c r="GL121" s="11"/>
      <c r="GM121" s="11"/>
      <c r="GN121" s="11"/>
      <c r="GO121" s="11"/>
      <c r="GP121" s="11"/>
      <c r="GQ121" s="11"/>
      <c r="GR121" s="11"/>
      <c r="GS121" s="11"/>
      <c r="GT121" s="11"/>
      <c r="GU121" s="11"/>
      <c r="GV121" s="11"/>
      <c r="GW121" s="11"/>
      <c r="GX121" s="11"/>
      <c r="GY121" s="11"/>
      <c r="GZ121" s="11"/>
      <c r="HA121" s="11"/>
      <c r="HB121" s="11"/>
      <c r="HC121" s="11"/>
      <c r="HD121" s="11"/>
      <c r="HE121" s="11"/>
      <c r="HF121" s="11"/>
      <c r="HG121" s="11"/>
      <c r="HH121" s="11"/>
      <c r="HI121" s="11"/>
      <c r="HJ121" s="11"/>
      <c r="HK121" s="11"/>
      <c r="HL121" s="11"/>
      <c r="HM121" s="11"/>
      <c r="HN121" s="11"/>
      <c r="HO121" s="11"/>
      <c r="HP121" s="11"/>
      <c r="HQ121" s="11"/>
      <c r="HR121" s="11"/>
      <c r="HS121" s="11"/>
      <c r="HT121" s="11"/>
      <c r="HU121" s="11"/>
      <c r="HV121" s="11"/>
      <c r="HW121" s="11"/>
      <c r="HX121" s="11"/>
      <c r="HY121" s="11"/>
      <c r="HZ121" s="11"/>
      <c r="IA121" s="11"/>
      <c r="IB121" s="11"/>
      <c r="IC121" s="11"/>
      <c r="ID121" s="11"/>
      <c r="IE121" s="11"/>
      <c r="IF121" s="11"/>
      <c r="IG121" s="11"/>
      <c r="IH121" s="11"/>
      <c r="II121" s="11"/>
      <c r="IJ121" s="11"/>
      <c r="IK121" s="11"/>
      <c r="IL121" s="11"/>
      <c r="IM121" s="11"/>
      <c r="IN121" s="11"/>
      <c r="IO121" s="11"/>
      <c r="IP121" s="11"/>
      <c r="IQ121" s="11"/>
      <c r="IR121" s="11"/>
      <c r="IS121" s="11"/>
      <c r="IT121" s="11"/>
      <c r="IU121" s="11"/>
      <c r="IV121" s="11"/>
      <c r="IW121" s="11"/>
      <c r="IX121" s="11"/>
      <c r="IY121" s="11"/>
      <c r="IZ121" s="11"/>
      <c r="JA121" s="11"/>
      <c r="JB121" s="11"/>
      <c r="JC121" s="11"/>
      <c r="JD121" s="11"/>
      <c r="JE121" s="11"/>
      <c r="JF121" s="11"/>
      <c r="JG121" s="11"/>
      <c r="JH121" s="11"/>
      <c r="JI121" s="11"/>
      <c r="JJ121" s="11"/>
      <c r="JK121" s="11"/>
      <c r="JL121" s="11"/>
      <c r="JM121" s="11"/>
      <c r="JN121" s="11"/>
      <c r="JO121" s="11"/>
      <c r="JP121" s="11"/>
      <c r="JQ121" s="11"/>
      <c r="JR121" s="11"/>
      <c r="JS121" s="11"/>
      <c r="JT121" s="11"/>
      <c r="JU121" s="11"/>
      <c r="JV121" s="11"/>
      <c r="JW121" s="11"/>
      <c r="JX121" s="11"/>
      <c r="JY121" s="11"/>
      <c r="JZ121" s="11"/>
      <c r="KA121" s="11"/>
      <c r="KB121" s="11"/>
      <c r="KC121" s="11"/>
      <c r="KD121" s="11"/>
      <c r="KE121" s="11"/>
      <c r="KF121" s="11"/>
      <c r="KG121" s="11"/>
      <c r="KH121" s="11"/>
      <c r="KI121" s="11"/>
      <c r="KJ121" s="11"/>
      <c r="KK121" s="11"/>
      <c r="KL121" s="11"/>
      <c r="KM121" s="11"/>
      <c r="KN121" s="11"/>
      <c r="KO121" s="11"/>
      <c r="KP121" s="11"/>
      <c r="KQ121" s="11"/>
      <c r="KR121" s="11"/>
      <c r="KS121" s="11"/>
      <c r="KT121" s="11"/>
      <c r="KU121" s="11"/>
      <c r="KV121" s="11"/>
      <c r="KW121" s="11"/>
      <c r="KX121" s="11"/>
      <c r="KY121" s="11"/>
      <c r="KZ121" s="11"/>
      <c r="LA121" s="11"/>
      <c r="LB121" s="11"/>
      <c r="LC121" s="11"/>
      <c r="LD121" s="11"/>
      <c r="LE121" s="11"/>
      <c r="LF121" s="11"/>
      <c r="LG121" s="11"/>
      <c r="LH121" s="11"/>
      <c r="LI121" s="11"/>
      <c r="LJ121" s="11"/>
      <c r="LK121" s="11"/>
      <c r="LL121" s="11"/>
      <c r="LM121" s="11"/>
      <c r="LN121" s="11"/>
      <c r="LO121" s="11"/>
      <c r="LP121" s="11"/>
      <c r="LQ121" s="11"/>
      <c r="LR121" s="11"/>
      <c r="LS121" s="11"/>
      <c r="LT121" s="11"/>
      <c r="LU121" s="11"/>
      <c r="LV121" s="11"/>
      <c r="LW121" s="11"/>
      <c r="LX121" s="11"/>
      <c r="LY121" s="11"/>
      <c r="LZ121" s="11"/>
      <c r="MA121" s="11"/>
      <c r="MB121" s="11"/>
      <c r="MC121" s="11"/>
      <c r="MD121" s="11"/>
      <c r="ME121" s="11"/>
      <c r="MF121" s="11"/>
      <c r="MG121" s="11"/>
      <c r="MH121" s="11"/>
      <c r="MI121" s="11"/>
      <c r="MJ121" s="11"/>
      <c r="MK121" s="11"/>
      <c r="ML121" s="11"/>
      <c r="MM121" s="11"/>
      <c r="MN121" s="11"/>
      <c r="MO121" s="11"/>
      <c r="MP121" s="11"/>
      <c r="MQ121" s="11"/>
      <c r="MR121" s="11"/>
      <c r="MS121" s="11"/>
      <c r="MT121" s="11"/>
      <c r="MU121" s="11"/>
      <c r="MV121" s="11"/>
      <c r="MW121" s="11"/>
      <c r="MX121" s="11"/>
      <c r="MY121" s="11"/>
      <c r="MZ121" s="11"/>
      <c r="NA121" s="11"/>
      <c r="NB121" s="11"/>
      <c r="NC121" s="11"/>
      <c r="ND121" s="11"/>
      <c r="NE121" s="11"/>
      <c r="NF121" s="11"/>
      <c r="NG121" s="11"/>
      <c r="NH121" s="11"/>
      <c r="NI121" s="11"/>
      <c r="NJ121" s="11"/>
      <c r="NK121" s="11"/>
      <c r="NL121" s="11"/>
      <c r="NM121" s="11"/>
      <c r="NN121" s="11"/>
      <c r="NO121" s="11"/>
      <c r="NP121" s="11"/>
      <c r="NQ121" s="11"/>
      <c r="NR121" s="11"/>
      <c r="NS121" s="11"/>
      <c r="NT121" s="11"/>
      <c r="NU121" s="11"/>
      <c r="NV121" s="11"/>
      <c r="NW121" s="11"/>
      <c r="NX121" s="11"/>
      <c r="NY121" s="11"/>
      <c r="NZ121" s="11"/>
      <c r="OA121" s="11"/>
      <c r="OB121" s="11"/>
      <c r="OC121" s="11"/>
      <c r="OD121" s="11"/>
      <c r="OE121" s="11"/>
      <c r="OF121" s="11"/>
      <c r="OG121" s="11"/>
      <c r="OH121" s="11"/>
      <c r="OI121" s="11"/>
      <c r="OJ121" s="11"/>
      <c r="OK121" s="11"/>
      <c r="OL121" s="11"/>
      <c r="OM121" s="11"/>
      <c r="ON121" s="11"/>
      <c r="OO121" s="11"/>
      <c r="OP121" s="11"/>
      <c r="OQ121" s="11"/>
      <c r="OR121" s="11"/>
      <c r="OS121" s="11"/>
      <c r="OT121" s="11"/>
      <c r="OU121" s="11"/>
      <c r="OV121" s="11"/>
      <c r="OW121" s="11"/>
      <c r="OX121" s="11"/>
      <c r="OY121" s="11"/>
      <c r="OZ121" s="11"/>
      <c r="PA121" s="11"/>
      <c r="PB121" s="11"/>
      <c r="PC121" s="11"/>
      <c r="PD121" s="11"/>
      <c r="PE121" s="11"/>
      <c r="PF121" s="11"/>
      <c r="PG121" s="11"/>
      <c r="PH121" s="11"/>
      <c r="PI121" s="11"/>
      <c r="PJ121" s="11"/>
      <c r="PK121" s="11"/>
      <c r="PL121" s="11"/>
      <c r="PM121" s="11"/>
      <c r="PN121" s="11"/>
      <c r="PO121" s="11"/>
      <c r="PP121" s="11"/>
      <c r="PQ121" s="11"/>
      <c r="PR121" s="11"/>
      <c r="PS121" s="11"/>
      <c r="PT121" s="11"/>
      <c r="PU121" s="11"/>
      <c r="PV121" s="11"/>
      <c r="PW121" s="11"/>
      <c r="PX121" s="11"/>
      <c r="PY121" s="11"/>
      <c r="PZ121" s="11"/>
      <c r="QA121" s="11"/>
      <c r="QB121" s="11"/>
      <c r="QC121" s="11"/>
      <c r="QD121" s="11"/>
      <c r="QE121" s="11"/>
      <c r="QF121" s="11"/>
      <c r="QG121" s="11"/>
      <c r="QH121" s="11"/>
      <c r="QI121" s="11"/>
      <c r="QJ121" s="11"/>
      <c r="QK121" s="11"/>
      <c r="QL121" s="11"/>
      <c r="QM121" s="11"/>
      <c r="QN121" s="11"/>
      <c r="QO121" s="11"/>
      <c r="QP121" s="11"/>
      <c r="QQ121" s="11"/>
      <c r="QR121" s="11"/>
      <c r="QS121" s="11"/>
      <c r="QT121" s="11"/>
      <c r="QU121" s="11"/>
      <c r="QV121" s="11"/>
      <c r="QW121" s="11"/>
      <c r="QX121" s="11"/>
      <c r="QY121" s="11"/>
      <c r="QZ121" s="11"/>
      <c r="RA121" s="11"/>
      <c r="RB121" s="11"/>
      <c r="RC121" s="11"/>
      <c r="RD121" s="11"/>
      <c r="RE121" s="11"/>
      <c r="RF121" s="11"/>
      <c r="RG121" s="11"/>
      <c r="RH121" s="11"/>
      <c r="RI121" s="11"/>
      <c r="RJ121" s="11"/>
      <c r="RK121" s="11"/>
      <c r="RL121" s="11"/>
      <c r="RM121" s="11"/>
      <c r="RN121" s="11"/>
      <c r="RO121" s="11"/>
      <c r="RP121" s="11"/>
      <c r="RQ121" s="11"/>
      <c r="RR121" s="11"/>
      <c r="RS121" s="11"/>
      <c r="RT121" s="11"/>
      <c r="RU121" s="11"/>
      <c r="RV121" s="11"/>
      <c r="RW121" s="11"/>
      <c r="RX121" s="11"/>
      <c r="RY121" s="11"/>
      <c r="RZ121" s="11"/>
      <c r="SA121" s="11"/>
      <c r="SB121" s="11"/>
      <c r="SC121" s="11"/>
      <c r="SD121" s="11"/>
      <c r="SE121" s="11"/>
      <c r="SF121" s="11"/>
      <c r="SG121" s="11"/>
      <c r="SH121" s="11"/>
      <c r="SI121" s="11"/>
      <c r="SJ121" s="11"/>
      <c r="SK121" s="11"/>
      <c r="SL121" s="11"/>
      <c r="SM121" s="11"/>
      <c r="SN121" s="11"/>
      <c r="SO121" s="11"/>
      <c r="SP121" s="11"/>
      <c r="SQ121" s="11"/>
      <c r="SR121" s="11"/>
      <c r="SS121" s="11"/>
      <c r="ST121" s="11"/>
      <c r="SU121" s="11"/>
      <c r="SV121" s="11"/>
      <c r="SW121" s="11"/>
      <c r="SX121" s="11"/>
      <c r="SY121" s="11"/>
      <c r="SZ121" s="11"/>
      <c r="TA121" s="11"/>
      <c r="TB121" s="11"/>
      <c r="TC121" s="11"/>
      <c r="TD121" s="11"/>
      <c r="TE121" s="11"/>
      <c r="TF121" s="11"/>
      <c r="TG121" s="11"/>
      <c r="TH121" s="11"/>
      <c r="TI121" s="11"/>
      <c r="TJ121" s="11"/>
      <c r="TK121" s="11"/>
      <c r="TL121" s="11"/>
      <c r="TM121" s="11"/>
      <c r="TN121" s="11"/>
      <c r="TO121" s="11"/>
      <c r="TP121" s="11"/>
      <c r="TQ121" s="11"/>
      <c r="TR121" s="11"/>
      <c r="TS121" s="11"/>
      <c r="TT121" s="11"/>
      <c r="TU121" s="11"/>
      <c r="TV121" s="11"/>
      <c r="TW121" s="11"/>
      <c r="TX121" s="11"/>
      <c r="TY121" s="11"/>
      <c r="TZ121" s="11"/>
      <c r="UA121" s="11"/>
      <c r="UB121" s="11"/>
      <c r="UC121" s="11"/>
      <c r="UD121" s="11"/>
      <c r="UE121" s="11"/>
      <c r="UF121" s="11"/>
      <c r="UG121" s="11"/>
      <c r="UH121" s="11"/>
      <c r="UI121" s="11"/>
      <c r="UJ121" s="11"/>
      <c r="UK121" s="11"/>
      <c r="UL121" s="11"/>
      <c r="UM121" s="11"/>
      <c r="UN121" s="11"/>
      <c r="UO121" s="11"/>
      <c r="UP121" s="11"/>
      <c r="UQ121" s="11"/>
      <c r="UR121" s="11"/>
      <c r="US121" s="11"/>
      <c r="UT121" s="11"/>
      <c r="UU121" s="11"/>
      <c r="UV121" s="11"/>
      <c r="UW121" s="11"/>
      <c r="UX121" s="11"/>
      <c r="UY121" s="11"/>
      <c r="UZ121" s="11"/>
      <c r="VA121" s="11"/>
      <c r="VB121" s="11"/>
      <c r="VC121" s="11"/>
      <c r="VD121" s="11"/>
      <c r="VE121" s="11"/>
      <c r="VF121" s="11"/>
      <c r="VG121" s="11"/>
      <c r="VH121" s="11"/>
      <c r="VI121" s="11"/>
      <c r="VJ121" s="11"/>
      <c r="VK121" s="11"/>
      <c r="VL121" s="11"/>
      <c r="VM121" s="11"/>
      <c r="VN121" s="11"/>
      <c r="VO121" s="11"/>
      <c r="VP121" s="11"/>
      <c r="VQ121" s="11"/>
      <c r="VR121" s="11"/>
      <c r="VS121" s="11"/>
      <c r="VT121" s="11"/>
      <c r="VU121" s="11"/>
      <c r="VV121" s="11"/>
      <c r="VW121" s="11"/>
      <c r="VX121" s="11"/>
      <c r="VY121" s="11"/>
      <c r="VZ121" s="11"/>
      <c r="WA121" s="11"/>
      <c r="WB121" s="11"/>
      <c r="WC121" s="11"/>
      <c r="WD121" s="11"/>
      <c r="WE121" s="11"/>
      <c r="WF121" s="11"/>
      <c r="WG121" s="11"/>
      <c r="WH121" s="11"/>
      <c r="WI121" s="11"/>
      <c r="WJ121" s="11"/>
      <c r="WK121" s="11"/>
      <c r="WL121" s="11"/>
      <c r="WM121" s="11"/>
      <c r="WN121" s="11"/>
      <c r="WO121" s="11"/>
      <c r="WP121" s="11"/>
      <c r="WQ121" s="11"/>
      <c r="WR121" s="11"/>
      <c r="WS121" s="11"/>
      <c r="WT121" s="11"/>
      <c r="WU121" s="11"/>
      <c r="WV121" s="11"/>
      <c r="WW121" s="11"/>
      <c r="WX121" s="11"/>
      <c r="WY121" s="11"/>
      <c r="WZ121" s="11"/>
      <c r="XA121" s="11"/>
      <c r="XB121" s="11"/>
      <c r="XC121" s="11"/>
      <c r="XD121" s="11"/>
      <c r="XE121" s="11"/>
      <c r="XF121" s="11"/>
      <c r="XG121" s="11"/>
      <c r="XH121" s="11"/>
      <c r="XI121" s="11"/>
      <c r="XJ121" s="11"/>
      <c r="XK121" s="11"/>
      <c r="XL121" s="11"/>
      <c r="XM121" s="11"/>
      <c r="XN121" s="11"/>
      <c r="XO121" s="11"/>
      <c r="XP121" s="11"/>
      <c r="XQ121" s="11"/>
      <c r="XR121" s="11"/>
      <c r="XS121" s="11"/>
      <c r="XT121" s="11"/>
      <c r="XU121" s="11"/>
      <c r="XV121" s="11"/>
      <c r="XW121" s="11"/>
      <c r="XX121" s="11"/>
      <c r="XY121" s="11"/>
      <c r="XZ121" s="11"/>
      <c r="YA121" s="11"/>
      <c r="YB121" s="11"/>
      <c r="YC121" s="11"/>
      <c r="YD121" s="11"/>
      <c r="YE121" s="11"/>
      <c r="YF121" s="11"/>
      <c r="YG121" s="11"/>
      <c r="YH121" s="11"/>
      <c r="YI121" s="11"/>
      <c r="YJ121" s="11"/>
      <c r="YK121" s="11"/>
      <c r="YL121" s="11"/>
      <c r="YM121" s="11"/>
      <c r="YN121" s="11"/>
      <c r="YO121" s="11"/>
      <c r="YP121" s="11"/>
      <c r="YQ121" s="11"/>
      <c r="YR121" s="11"/>
      <c r="YS121" s="11"/>
      <c r="YT121" s="11"/>
      <c r="YU121" s="11"/>
      <c r="YV121" s="11"/>
      <c r="YW121" s="11"/>
      <c r="YX121" s="11"/>
      <c r="YY121" s="11"/>
      <c r="YZ121" s="11"/>
      <c r="ZA121" s="11"/>
      <c r="ZB121" s="11"/>
      <c r="ZC121" s="11"/>
      <c r="ZD121" s="11"/>
      <c r="ZE121" s="11"/>
      <c r="ZF121" s="11"/>
      <c r="ZG121" s="11"/>
      <c r="ZH121" s="11"/>
      <c r="ZI121" s="11"/>
      <c r="ZJ121" s="11"/>
      <c r="ZK121" s="11"/>
      <c r="ZL121" s="11"/>
      <c r="ZM121" s="11"/>
      <c r="ZN121" s="11"/>
      <c r="ZO121" s="11"/>
      <c r="ZP121" s="11"/>
      <c r="ZQ121" s="11"/>
      <c r="ZR121" s="11"/>
      <c r="ZS121" s="11"/>
      <c r="ZT121" s="11"/>
      <c r="ZU121" s="11"/>
      <c r="ZV121" s="11"/>
      <c r="ZW121" s="11"/>
      <c r="ZX121" s="11"/>
      <c r="ZY121" s="11"/>
      <c r="ZZ121" s="11"/>
      <c r="AAA121" s="11"/>
      <c r="AAB121" s="11"/>
      <c r="AAC121" s="11"/>
      <c r="AAD121" s="11"/>
      <c r="AAE121" s="11"/>
      <c r="AAF121" s="11"/>
      <c r="AAG121" s="11"/>
      <c r="AAH121" s="11"/>
      <c r="AAI121" s="11"/>
      <c r="AAJ121" s="11"/>
      <c r="AAK121" s="11"/>
      <c r="AAL121" s="11"/>
      <c r="AAM121" s="11"/>
      <c r="AAN121" s="11"/>
      <c r="AAO121" s="11"/>
      <c r="AAP121" s="11"/>
      <c r="AAQ121" s="11"/>
      <c r="AAR121" s="11"/>
      <c r="AAS121" s="11"/>
      <c r="AAT121" s="11"/>
      <c r="AAU121" s="11"/>
      <c r="AAV121" s="11"/>
      <c r="AAW121" s="11"/>
      <c r="AAX121" s="11"/>
      <c r="AAY121" s="11"/>
      <c r="AAZ121" s="11"/>
      <c r="ABA121" s="11"/>
      <c r="ABB121" s="11"/>
      <c r="ABC121" s="11"/>
      <c r="ABD121" s="11"/>
      <c r="ABE121" s="11"/>
      <c r="ABF121" s="11"/>
      <c r="ABG121" s="11"/>
      <c r="ABH121" s="11"/>
      <c r="ABI121" s="11"/>
      <c r="ABJ121" s="11"/>
      <c r="ABK121" s="11"/>
      <c r="ABL121" s="11"/>
      <c r="ABM121" s="11"/>
      <c r="ABN121" s="11"/>
      <c r="ABO121" s="11"/>
      <c r="ABP121" s="11"/>
      <c r="ABQ121" s="11"/>
      <c r="ABR121" s="11"/>
      <c r="ABS121" s="11"/>
      <c r="ABT121" s="11"/>
      <c r="ABU121" s="11"/>
      <c r="ABV121" s="11"/>
      <c r="ABW121" s="11"/>
      <c r="ABX121" s="11"/>
      <c r="ABY121" s="11"/>
      <c r="ABZ121" s="11"/>
      <c r="ACA121" s="11"/>
      <c r="ACB121" s="11"/>
      <c r="ACC121" s="11"/>
      <c r="ACD121" s="11"/>
      <c r="ACE121" s="11"/>
      <c r="ACF121" s="11"/>
      <c r="ACG121" s="11"/>
      <c r="ACH121" s="11"/>
      <c r="ACI121" s="11"/>
      <c r="ACJ121" s="11"/>
      <c r="ACK121" s="11"/>
      <c r="ACL121" s="11"/>
      <c r="ACM121" s="11"/>
      <c r="ACN121" s="11"/>
      <c r="ACO121" s="11"/>
      <c r="ACP121" s="11"/>
      <c r="ACQ121" s="11"/>
      <c r="ACR121" s="11"/>
      <c r="ACS121" s="11"/>
      <c r="ACT121" s="11"/>
      <c r="ACU121" s="11"/>
      <c r="ACV121" s="11"/>
      <c r="ACW121" s="11"/>
      <c r="ACX121" s="11"/>
      <c r="ACY121" s="11"/>
      <c r="ACZ121" s="11"/>
      <c r="ADA121" s="11"/>
      <c r="ADB121" s="11"/>
      <c r="ADC121" s="11"/>
      <c r="ADD121" s="11"/>
      <c r="ADE121" s="11"/>
      <c r="ADF121" s="11"/>
      <c r="ADG121" s="11"/>
      <c r="ADH121" s="11"/>
      <c r="ADI121" s="11"/>
      <c r="ADJ121" s="11"/>
      <c r="ADK121" s="11"/>
      <c r="ADL121" s="11"/>
      <c r="ADM121" s="11"/>
      <c r="ADN121" s="11"/>
      <c r="ADO121" s="11"/>
      <c r="ADP121" s="11"/>
      <c r="ADQ121" s="11"/>
      <c r="ADR121" s="11"/>
      <c r="ADS121" s="11"/>
      <c r="ADT121" s="11"/>
      <c r="ADU121" s="11"/>
      <c r="ADV121" s="11"/>
      <c r="ADW121" s="11"/>
      <c r="ADX121" s="11"/>
      <c r="ADY121" s="11"/>
      <c r="ADZ121" s="11"/>
      <c r="AEA121" s="11"/>
      <c r="AEB121" s="11"/>
      <c r="AEC121" s="11"/>
      <c r="AED121" s="11"/>
      <c r="AEE121" s="11"/>
      <c r="AEF121" s="11"/>
      <c r="AEG121" s="11"/>
      <c r="AEH121" s="11"/>
      <c r="AEI121" s="11"/>
      <c r="AEJ121" s="11"/>
      <c r="AEK121" s="11"/>
      <c r="AEL121" s="11"/>
      <c r="AEM121" s="11"/>
      <c r="AEN121" s="11"/>
      <c r="AEO121" s="11"/>
      <c r="AEP121" s="11"/>
      <c r="AEQ121" s="11"/>
      <c r="AER121" s="11"/>
      <c r="AES121" s="11"/>
      <c r="AET121" s="11"/>
      <c r="AEU121" s="11"/>
      <c r="AEV121" s="11"/>
      <c r="AEW121" s="11"/>
      <c r="AEX121" s="11"/>
      <c r="AEY121" s="11"/>
      <c r="AEZ121" s="11"/>
      <c r="AFA121" s="11"/>
      <c r="AFB121" s="11"/>
      <c r="AFC121" s="11"/>
      <c r="AFD121" s="11"/>
      <c r="AFE121" s="11"/>
      <c r="AFF121" s="11"/>
      <c r="AFG121" s="11"/>
      <c r="AFH121" s="11"/>
      <c r="AFI121" s="11"/>
      <c r="AFJ121" s="11"/>
      <c r="AFK121" s="11"/>
      <c r="AFL121" s="11"/>
      <c r="AFM121" s="11"/>
      <c r="AFN121" s="11"/>
      <c r="AFO121" s="11"/>
      <c r="AFP121" s="11"/>
      <c r="AFQ121" s="11"/>
      <c r="AFR121" s="11"/>
      <c r="AFS121" s="11"/>
      <c r="AFT121" s="11"/>
      <c r="AFU121" s="11"/>
      <c r="AFV121" s="11"/>
      <c r="AFW121" s="11"/>
      <c r="AFX121" s="11"/>
      <c r="AFY121" s="11"/>
      <c r="AFZ121" s="11"/>
      <c r="AGA121" s="11"/>
      <c r="AGB121" s="11"/>
      <c r="AGC121" s="11"/>
      <c r="AGD121" s="11"/>
      <c r="AGE121" s="11"/>
      <c r="AGF121" s="11"/>
      <c r="AGG121" s="11"/>
      <c r="AGH121" s="11"/>
      <c r="AGI121" s="11"/>
      <c r="AGJ121" s="11"/>
      <c r="AGK121" s="11"/>
      <c r="AGL121" s="11"/>
      <c r="AGM121" s="11"/>
      <c r="AGN121" s="11"/>
      <c r="AGO121" s="11"/>
      <c r="AGP121" s="11"/>
      <c r="AGQ121" s="11"/>
      <c r="AGR121" s="11"/>
      <c r="AGS121" s="11"/>
      <c r="AGT121" s="11"/>
      <c r="AGU121" s="11"/>
      <c r="AGV121" s="11"/>
      <c r="AGW121" s="11"/>
      <c r="AGX121" s="11"/>
      <c r="AGY121" s="11"/>
      <c r="AGZ121" s="11"/>
      <c r="AHA121" s="11"/>
      <c r="AHB121" s="11"/>
      <c r="AHC121" s="11"/>
      <c r="AHD121" s="11"/>
      <c r="AHE121" s="11"/>
      <c r="AHF121" s="11"/>
      <c r="AHG121" s="11"/>
      <c r="AHH121" s="11"/>
      <c r="AHI121" s="11"/>
      <c r="AHJ121" s="11"/>
      <c r="AHK121" s="11"/>
      <c r="AHL121" s="11"/>
      <c r="AHM121" s="11"/>
      <c r="AHN121" s="11"/>
      <c r="AHO121" s="11"/>
      <c r="AHP121" s="11"/>
      <c r="AHQ121" s="11"/>
      <c r="AHR121" s="11"/>
      <c r="AHS121" s="11"/>
      <c r="AHT121" s="11"/>
      <c r="AHU121" s="11"/>
      <c r="AHV121" s="11"/>
      <c r="AHW121" s="11"/>
      <c r="AHX121" s="11"/>
      <c r="AHY121" s="11"/>
      <c r="AHZ121" s="11"/>
      <c r="AIA121" s="11"/>
      <c r="AIB121" s="11"/>
      <c r="AIC121" s="11"/>
      <c r="AID121" s="11"/>
      <c r="AIE121" s="11"/>
      <c r="AIF121" s="11"/>
      <c r="AIG121" s="11"/>
      <c r="AIH121" s="11"/>
      <c r="AII121" s="11"/>
      <c r="AIJ121" s="11"/>
      <c r="AIK121" s="11"/>
      <c r="AIL121" s="11"/>
      <c r="AIM121" s="11"/>
      <c r="AIN121" s="11"/>
      <c r="AIO121" s="11"/>
      <c r="AIP121" s="11"/>
      <c r="AIQ121" s="11"/>
      <c r="AIR121" s="11"/>
      <c r="AIS121" s="11"/>
      <c r="AIT121" s="11"/>
      <c r="AIU121" s="11"/>
      <c r="AIV121" s="11"/>
      <c r="AIW121" s="11"/>
      <c r="AIX121" s="11"/>
      <c r="AIY121" s="11"/>
      <c r="AIZ121" s="11"/>
      <c r="AJA121" s="11"/>
      <c r="AJB121" s="11"/>
      <c r="AJC121" s="11"/>
      <c r="AJD121" s="11"/>
      <c r="AJE121" s="11"/>
      <c r="AJF121" s="11"/>
      <c r="AJG121" s="11"/>
      <c r="AJH121" s="11"/>
      <c r="AJI121" s="11"/>
      <c r="AJJ121" s="11"/>
      <c r="AJK121" s="11"/>
      <c r="AJL121" s="11"/>
      <c r="AJM121" s="11"/>
      <c r="AJN121" s="11"/>
      <c r="AJO121" s="11"/>
      <c r="AJP121" s="11"/>
      <c r="AJQ121" s="11"/>
      <c r="AJR121" s="11"/>
      <c r="AJS121" s="11"/>
      <c r="AJT121" s="11"/>
      <c r="AJU121" s="11"/>
      <c r="AJV121" s="11"/>
      <c r="AJW121" s="11"/>
      <c r="AJX121" s="11"/>
      <c r="AJY121" s="11"/>
      <c r="AJZ121" s="11"/>
      <c r="AKA121" s="11"/>
      <c r="AKB121" s="11"/>
      <c r="AKC121" s="11"/>
      <c r="AKD121" s="11"/>
      <c r="AKE121" s="11"/>
      <c r="AKF121" s="11"/>
      <c r="AKG121" s="11"/>
      <c r="AKH121" s="11"/>
      <c r="AKI121" s="11"/>
      <c r="AKJ121" s="11"/>
      <c r="AKK121" s="11"/>
      <c r="AKL121" s="11"/>
      <c r="AKM121" s="11"/>
      <c r="AKN121" s="11"/>
      <c r="AKO121" s="11"/>
      <c r="AKP121" s="11"/>
      <c r="AKQ121" s="11"/>
      <c r="AKR121" s="11"/>
      <c r="AKS121" s="11"/>
      <c r="AKT121" s="11"/>
      <c r="AKU121" s="11"/>
      <c r="AKV121" s="11"/>
      <c r="AKW121" s="11"/>
      <c r="AKX121" s="11"/>
      <c r="AKY121" s="11"/>
      <c r="AKZ121" s="11"/>
      <c r="ALA121" s="11"/>
      <c r="ALB121" s="11"/>
      <c r="ALC121" s="11"/>
      <c r="ALD121" s="11"/>
      <c r="ALE121" s="11"/>
      <c r="ALF121" s="11"/>
      <c r="ALG121" s="11"/>
      <c r="ALH121" s="11"/>
      <c r="ALI121" s="11"/>
      <c r="ALJ121" s="11"/>
      <c r="ALK121" s="11"/>
      <c r="ALL121" s="11"/>
      <c r="ALM121" s="11"/>
      <c r="ALN121" s="11"/>
      <c r="ALO121" s="11"/>
      <c r="ALP121" s="11"/>
      <c r="ALQ121" s="11"/>
      <c r="ALR121" s="11"/>
      <c r="ALS121" s="11"/>
      <c r="ALT121" s="11"/>
      <c r="ALU121" s="11"/>
      <c r="ALV121" s="11"/>
      <c r="ALW121" s="11"/>
      <c r="ALX121" s="11"/>
      <c r="ALY121" s="11"/>
      <c r="ALZ121" s="11"/>
      <c r="AMA121" s="11"/>
      <c r="AMB121" s="11"/>
      <c r="AMC121" s="11"/>
    </row>
    <row r="122" spans="1:1017" x14ac:dyDescent="0.25">
      <c r="A122" s="14" t="s">
        <v>91</v>
      </c>
      <c r="B122" s="9" t="s">
        <v>19</v>
      </c>
      <c r="C122" s="12">
        <v>1.1200000000000001</v>
      </c>
      <c r="D122" s="12">
        <v>1.43</v>
      </c>
      <c r="E122" s="13" t="s">
        <v>246</v>
      </c>
      <c r="F122" s="12">
        <v>1.2070000000000001</v>
      </c>
      <c r="G122" s="42" t="s">
        <v>10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  <c r="GP122" s="11"/>
      <c r="GQ122" s="11"/>
      <c r="GR122" s="11"/>
      <c r="GS122" s="11"/>
      <c r="GT122" s="11"/>
      <c r="GU122" s="11"/>
      <c r="GV122" s="11"/>
      <c r="GW122" s="11"/>
      <c r="GX122" s="11"/>
      <c r="GY122" s="11"/>
      <c r="GZ122" s="11"/>
      <c r="HA122" s="11"/>
      <c r="HB122" s="11"/>
      <c r="HC122" s="11"/>
      <c r="HD122" s="11"/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  <c r="HR122" s="11"/>
      <c r="HS122" s="11"/>
      <c r="HT122" s="11"/>
      <c r="HU122" s="11"/>
      <c r="HV122" s="11"/>
      <c r="HW122" s="11"/>
      <c r="HX122" s="11"/>
      <c r="HY122" s="11"/>
      <c r="HZ122" s="11"/>
      <c r="IA122" s="11"/>
      <c r="IB122" s="11"/>
      <c r="IC122" s="11"/>
      <c r="ID122" s="11"/>
      <c r="IE122" s="11"/>
      <c r="IF122" s="11"/>
      <c r="IG122" s="11"/>
      <c r="IH122" s="11"/>
      <c r="II122" s="11"/>
      <c r="IJ122" s="11"/>
      <c r="IK122" s="11"/>
      <c r="IL122" s="11"/>
      <c r="IM122" s="11"/>
      <c r="IN122" s="11"/>
      <c r="IO122" s="11"/>
      <c r="IP122" s="11"/>
      <c r="IQ122" s="11"/>
      <c r="IR122" s="11"/>
      <c r="IS122" s="11"/>
      <c r="IT122" s="11"/>
      <c r="IU122" s="11"/>
      <c r="IV122" s="11"/>
      <c r="IW122" s="11"/>
      <c r="IX122" s="11"/>
      <c r="IY122" s="11"/>
      <c r="IZ122" s="11"/>
      <c r="JA122" s="11"/>
      <c r="JB122" s="11"/>
      <c r="JC122" s="11"/>
      <c r="JD122" s="11"/>
      <c r="JE122" s="11"/>
      <c r="JF122" s="11"/>
      <c r="JG122" s="11"/>
      <c r="JH122" s="11"/>
      <c r="JI122" s="11"/>
      <c r="JJ122" s="11"/>
      <c r="JK122" s="11"/>
      <c r="JL122" s="11"/>
      <c r="JM122" s="11"/>
      <c r="JN122" s="11"/>
      <c r="JO122" s="11"/>
      <c r="JP122" s="11"/>
      <c r="JQ122" s="11"/>
      <c r="JR122" s="11"/>
      <c r="JS122" s="11"/>
      <c r="JT122" s="11"/>
      <c r="JU122" s="11"/>
      <c r="JV122" s="11"/>
      <c r="JW122" s="11"/>
      <c r="JX122" s="11"/>
      <c r="JY122" s="11"/>
      <c r="JZ122" s="11"/>
      <c r="KA122" s="11"/>
      <c r="KB122" s="11"/>
      <c r="KC122" s="11"/>
      <c r="KD122" s="11"/>
      <c r="KE122" s="11"/>
      <c r="KF122" s="11"/>
      <c r="KG122" s="11"/>
      <c r="KH122" s="11"/>
      <c r="KI122" s="11"/>
      <c r="KJ122" s="11"/>
      <c r="KK122" s="11"/>
      <c r="KL122" s="11"/>
      <c r="KM122" s="11"/>
      <c r="KN122" s="11"/>
      <c r="KO122" s="11"/>
      <c r="KP122" s="11"/>
      <c r="KQ122" s="11"/>
      <c r="KR122" s="11"/>
      <c r="KS122" s="11"/>
      <c r="KT122" s="11"/>
      <c r="KU122" s="11"/>
      <c r="KV122" s="11"/>
      <c r="KW122" s="11"/>
      <c r="KX122" s="11"/>
      <c r="KY122" s="11"/>
      <c r="KZ122" s="11"/>
      <c r="LA122" s="11"/>
      <c r="LB122" s="11"/>
      <c r="LC122" s="11"/>
      <c r="LD122" s="11"/>
      <c r="LE122" s="11"/>
      <c r="LF122" s="11"/>
      <c r="LG122" s="11"/>
      <c r="LH122" s="11"/>
      <c r="LI122" s="11"/>
      <c r="LJ122" s="11"/>
      <c r="LK122" s="11"/>
      <c r="LL122" s="11"/>
      <c r="LM122" s="11"/>
      <c r="LN122" s="11"/>
      <c r="LO122" s="11"/>
      <c r="LP122" s="11"/>
      <c r="LQ122" s="11"/>
      <c r="LR122" s="11"/>
      <c r="LS122" s="11"/>
      <c r="LT122" s="11"/>
      <c r="LU122" s="11"/>
      <c r="LV122" s="11"/>
      <c r="LW122" s="11"/>
      <c r="LX122" s="11"/>
      <c r="LY122" s="11"/>
      <c r="LZ122" s="11"/>
      <c r="MA122" s="11"/>
      <c r="MB122" s="11"/>
      <c r="MC122" s="11"/>
      <c r="MD122" s="11"/>
      <c r="ME122" s="11"/>
      <c r="MF122" s="11"/>
      <c r="MG122" s="11"/>
      <c r="MH122" s="11"/>
      <c r="MI122" s="11"/>
      <c r="MJ122" s="11"/>
      <c r="MK122" s="11"/>
      <c r="ML122" s="11"/>
      <c r="MM122" s="11"/>
      <c r="MN122" s="11"/>
      <c r="MO122" s="11"/>
      <c r="MP122" s="11"/>
      <c r="MQ122" s="11"/>
      <c r="MR122" s="11"/>
      <c r="MS122" s="11"/>
      <c r="MT122" s="11"/>
      <c r="MU122" s="11"/>
      <c r="MV122" s="11"/>
      <c r="MW122" s="11"/>
      <c r="MX122" s="11"/>
      <c r="MY122" s="11"/>
      <c r="MZ122" s="11"/>
      <c r="NA122" s="11"/>
      <c r="NB122" s="11"/>
      <c r="NC122" s="11"/>
      <c r="ND122" s="11"/>
      <c r="NE122" s="11"/>
      <c r="NF122" s="11"/>
      <c r="NG122" s="11"/>
      <c r="NH122" s="11"/>
      <c r="NI122" s="11"/>
      <c r="NJ122" s="11"/>
      <c r="NK122" s="11"/>
      <c r="NL122" s="11"/>
      <c r="NM122" s="11"/>
      <c r="NN122" s="11"/>
      <c r="NO122" s="11"/>
      <c r="NP122" s="11"/>
      <c r="NQ122" s="11"/>
      <c r="NR122" s="11"/>
      <c r="NS122" s="11"/>
      <c r="NT122" s="11"/>
      <c r="NU122" s="11"/>
      <c r="NV122" s="11"/>
      <c r="NW122" s="11"/>
      <c r="NX122" s="11"/>
      <c r="NY122" s="11"/>
      <c r="NZ122" s="11"/>
      <c r="OA122" s="11"/>
      <c r="OB122" s="11"/>
      <c r="OC122" s="11"/>
      <c r="OD122" s="11"/>
      <c r="OE122" s="11"/>
      <c r="OF122" s="11"/>
      <c r="OG122" s="11"/>
      <c r="OH122" s="11"/>
      <c r="OI122" s="11"/>
      <c r="OJ122" s="11"/>
      <c r="OK122" s="11"/>
      <c r="OL122" s="11"/>
      <c r="OM122" s="11"/>
      <c r="ON122" s="11"/>
      <c r="OO122" s="11"/>
      <c r="OP122" s="11"/>
      <c r="OQ122" s="11"/>
      <c r="OR122" s="11"/>
      <c r="OS122" s="11"/>
      <c r="OT122" s="11"/>
      <c r="OU122" s="11"/>
      <c r="OV122" s="11"/>
      <c r="OW122" s="11"/>
      <c r="OX122" s="11"/>
      <c r="OY122" s="11"/>
      <c r="OZ122" s="11"/>
      <c r="PA122" s="11"/>
      <c r="PB122" s="11"/>
      <c r="PC122" s="11"/>
      <c r="PD122" s="11"/>
      <c r="PE122" s="11"/>
      <c r="PF122" s="11"/>
      <c r="PG122" s="11"/>
      <c r="PH122" s="11"/>
      <c r="PI122" s="11"/>
      <c r="PJ122" s="11"/>
      <c r="PK122" s="11"/>
      <c r="PL122" s="11"/>
      <c r="PM122" s="11"/>
      <c r="PN122" s="11"/>
      <c r="PO122" s="11"/>
      <c r="PP122" s="11"/>
      <c r="PQ122" s="11"/>
      <c r="PR122" s="11"/>
      <c r="PS122" s="11"/>
      <c r="PT122" s="11"/>
      <c r="PU122" s="11"/>
      <c r="PV122" s="11"/>
      <c r="PW122" s="11"/>
      <c r="PX122" s="11"/>
      <c r="PY122" s="11"/>
      <c r="PZ122" s="11"/>
      <c r="QA122" s="11"/>
      <c r="QB122" s="11"/>
      <c r="QC122" s="11"/>
      <c r="QD122" s="11"/>
      <c r="QE122" s="11"/>
      <c r="QF122" s="11"/>
      <c r="QG122" s="11"/>
      <c r="QH122" s="11"/>
      <c r="QI122" s="11"/>
      <c r="QJ122" s="11"/>
      <c r="QK122" s="11"/>
      <c r="QL122" s="11"/>
      <c r="QM122" s="11"/>
      <c r="QN122" s="11"/>
      <c r="QO122" s="11"/>
      <c r="QP122" s="11"/>
      <c r="QQ122" s="11"/>
      <c r="QR122" s="11"/>
      <c r="QS122" s="11"/>
      <c r="QT122" s="11"/>
      <c r="QU122" s="11"/>
      <c r="QV122" s="11"/>
      <c r="QW122" s="11"/>
      <c r="QX122" s="11"/>
      <c r="QY122" s="11"/>
      <c r="QZ122" s="11"/>
      <c r="RA122" s="11"/>
      <c r="RB122" s="11"/>
      <c r="RC122" s="11"/>
      <c r="RD122" s="11"/>
      <c r="RE122" s="11"/>
      <c r="RF122" s="11"/>
      <c r="RG122" s="11"/>
      <c r="RH122" s="11"/>
      <c r="RI122" s="11"/>
      <c r="RJ122" s="11"/>
      <c r="RK122" s="11"/>
      <c r="RL122" s="11"/>
      <c r="RM122" s="11"/>
      <c r="RN122" s="11"/>
      <c r="RO122" s="11"/>
      <c r="RP122" s="11"/>
      <c r="RQ122" s="11"/>
      <c r="RR122" s="11"/>
      <c r="RS122" s="11"/>
      <c r="RT122" s="11"/>
      <c r="RU122" s="11"/>
      <c r="RV122" s="11"/>
      <c r="RW122" s="11"/>
      <c r="RX122" s="11"/>
      <c r="RY122" s="11"/>
      <c r="RZ122" s="11"/>
      <c r="SA122" s="11"/>
      <c r="SB122" s="11"/>
      <c r="SC122" s="11"/>
      <c r="SD122" s="11"/>
      <c r="SE122" s="11"/>
      <c r="SF122" s="11"/>
      <c r="SG122" s="11"/>
      <c r="SH122" s="11"/>
      <c r="SI122" s="11"/>
      <c r="SJ122" s="11"/>
      <c r="SK122" s="11"/>
      <c r="SL122" s="11"/>
      <c r="SM122" s="11"/>
      <c r="SN122" s="11"/>
      <c r="SO122" s="11"/>
      <c r="SP122" s="11"/>
      <c r="SQ122" s="11"/>
      <c r="SR122" s="11"/>
      <c r="SS122" s="11"/>
      <c r="ST122" s="11"/>
      <c r="SU122" s="11"/>
      <c r="SV122" s="11"/>
      <c r="SW122" s="11"/>
      <c r="SX122" s="11"/>
      <c r="SY122" s="11"/>
      <c r="SZ122" s="11"/>
      <c r="TA122" s="11"/>
      <c r="TB122" s="11"/>
      <c r="TC122" s="11"/>
      <c r="TD122" s="11"/>
      <c r="TE122" s="11"/>
      <c r="TF122" s="11"/>
      <c r="TG122" s="11"/>
      <c r="TH122" s="11"/>
      <c r="TI122" s="11"/>
      <c r="TJ122" s="11"/>
      <c r="TK122" s="11"/>
      <c r="TL122" s="11"/>
      <c r="TM122" s="11"/>
      <c r="TN122" s="11"/>
      <c r="TO122" s="11"/>
      <c r="TP122" s="11"/>
      <c r="TQ122" s="11"/>
      <c r="TR122" s="11"/>
      <c r="TS122" s="11"/>
      <c r="TT122" s="11"/>
      <c r="TU122" s="11"/>
      <c r="TV122" s="11"/>
      <c r="TW122" s="11"/>
      <c r="TX122" s="11"/>
      <c r="TY122" s="11"/>
      <c r="TZ122" s="11"/>
      <c r="UA122" s="11"/>
      <c r="UB122" s="11"/>
      <c r="UC122" s="11"/>
      <c r="UD122" s="11"/>
      <c r="UE122" s="11"/>
      <c r="UF122" s="11"/>
      <c r="UG122" s="11"/>
      <c r="UH122" s="11"/>
      <c r="UI122" s="11"/>
      <c r="UJ122" s="11"/>
      <c r="UK122" s="11"/>
      <c r="UL122" s="11"/>
      <c r="UM122" s="11"/>
      <c r="UN122" s="11"/>
      <c r="UO122" s="11"/>
      <c r="UP122" s="11"/>
      <c r="UQ122" s="11"/>
      <c r="UR122" s="11"/>
      <c r="US122" s="11"/>
      <c r="UT122" s="11"/>
      <c r="UU122" s="11"/>
      <c r="UV122" s="11"/>
      <c r="UW122" s="11"/>
      <c r="UX122" s="11"/>
      <c r="UY122" s="11"/>
      <c r="UZ122" s="11"/>
      <c r="VA122" s="11"/>
      <c r="VB122" s="11"/>
      <c r="VC122" s="11"/>
      <c r="VD122" s="11"/>
      <c r="VE122" s="11"/>
      <c r="VF122" s="11"/>
      <c r="VG122" s="11"/>
      <c r="VH122" s="11"/>
      <c r="VI122" s="11"/>
      <c r="VJ122" s="11"/>
      <c r="VK122" s="11"/>
      <c r="VL122" s="11"/>
      <c r="VM122" s="11"/>
      <c r="VN122" s="11"/>
      <c r="VO122" s="11"/>
      <c r="VP122" s="11"/>
      <c r="VQ122" s="11"/>
      <c r="VR122" s="11"/>
      <c r="VS122" s="11"/>
      <c r="VT122" s="11"/>
      <c r="VU122" s="11"/>
      <c r="VV122" s="11"/>
      <c r="VW122" s="11"/>
      <c r="VX122" s="11"/>
      <c r="VY122" s="11"/>
      <c r="VZ122" s="11"/>
      <c r="WA122" s="11"/>
      <c r="WB122" s="11"/>
      <c r="WC122" s="11"/>
      <c r="WD122" s="11"/>
      <c r="WE122" s="11"/>
      <c r="WF122" s="11"/>
      <c r="WG122" s="11"/>
      <c r="WH122" s="11"/>
      <c r="WI122" s="11"/>
      <c r="WJ122" s="11"/>
      <c r="WK122" s="11"/>
      <c r="WL122" s="11"/>
      <c r="WM122" s="11"/>
      <c r="WN122" s="11"/>
      <c r="WO122" s="11"/>
      <c r="WP122" s="11"/>
      <c r="WQ122" s="11"/>
      <c r="WR122" s="11"/>
      <c r="WS122" s="11"/>
      <c r="WT122" s="11"/>
      <c r="WU122" s="11"/>
      <c r="WV122" s="11"/>
      <c r="WW122" s="11"/>
      <c r="WX122" s="11"/>
      <c r="WY122" s="11"/>
      <c r="WZ122" s="11"/>
      <c r="XA122" s="11"/>
      <c r="XB122" s="11"/>
      <c r="XC122" s="11"/>
      <c r="XD122" s="11"/>
      <c r="XE122" s="11"/>
      <c r="XF122" s="11"/>
      <c r="XG122" s="11"/>
      <c r="XH122" s="11"/>
      <c r="XI122" s="11"/>
      <c r="XJ122" s="11"/>
      <c r="XK122" s="11"/>
      <c r="XL122" s="11"/>
      <c r="XM122" s="11"/>
      <c r="XN122" s="11"/>
      <c r="XO122" s="11"/>
      <c r="XP122" s="11"/>
      <c r="XQ122" s="11"/>
      <c r="XR122" s="11"/>
      <c r="XS122" s="11"/>
      <c r="XT122" s="11"/>
      <c r="XU122" s="11"/>
      <c r="XV122" s="11"/>
      <c r="XW122" s="11"/>
      <c r="XX122" s="11"/>
      <c r="XY122" s="11"/>
      <c r="XZ122" s="11"/>
      <c r="YA122" s="11"/>
      <c r="YB122" s="11"/>
      <c r="YC122" s="11"/>
      <c r="YD122" s="11"/>
      <c r="YE122" s="11"/>
      <c r="YF122" s="11"/>
      <c r="YG122" s="11"/>
      <c r="YH122" s="11"/>
      <c r="YI122" s="11"/>
      <c r="YJ122" s="11"/>
      <c r="YK122" s="11"/>
      <c r="YL122" s="11"/>
      <c r="YM122" s="11"/>
      <c r="YN122" s="11"/>
      <c r="YO122" s="11"/>
      <c r="YP122" s="11"/>
      <c r="YQ122" s="11"/>
      <c r="YR122" s="11"/>
      <c r="YS122" s="11"/>
      <c r="YT122" s="11"/>
      <c r="YU122" s="11"/>
      <c r="YV122" s="11"/>
      <c r="YW122" s="11"/>
      <c r="YX122" s="11"/>
      <c r="YY122" s="11"/>
      <c r="YZ122" s="11"/>
      <c r="ZA122" s="11"/>
      <c r="ZB122" s="11"/>
      <c r="ZC122" s="11"/>
      <c r="ZD122" s="11"/>
      <c r="ZE122" s="11"/>
      <c r="ZF122" s="11"/>
      <c r="ZG122" s="11"/>
      <c r="ZH122" s="11"/>
      <c r="ZI122" s="11"/>
      <c r="ZJ122" s="11"/>
      <c r="ZK122" s="11"/>
      <c r="ZL122" s="11"/>
      <c r="ZM122" s="11"/>
      <c r="ZN122" s="11"/>
      <c r="ZO122" s="11"/>
      <c r="ZP122" s="11"/>
      <c r="ZQ122" s="11"/>
      <c r="ZR122" s="11"/>
      <c r="ZS122" s="11"/>
      <c r="ZT122" s="11"/>
      <c r="ZU122" s="11"/>
      <c r="ZV122" s="11"/>
      <c r="ZW122" s="11"/>
      <c r="ZX122" s="11"/>
      <c r="ZY122" s="11"/>
      <c r="ZZ122" s="11"/>
      <c r="AAA122" s="11"/>
      <c r="AAB122" s="11"/>
      <c r="AAC122" s="11"/>
      <c r="AAD122" s="11"/>
      <c r="AAE122" s="11"/>
      <c r="AAF122" s="11"/>
      <c r="AAG122" s="11"/>
      <c r="AAH122" s="11"/>
      <c r="AAI122" s="11"/>
      <c r="AAJ122" s="11"/>
      <c r="AAK122" s="11"/>
      <c r="AAL122" s="11"/>
      <c r="AAM122" s="11"/>
      <c r="AAN122" s="11"/>
      <c r="AAO122" s="11"/>
      <c r="AAP122" s="11"/>
      <c r="AAQ122" s="11"/>
      <c r="AAR122" s="11"/>
      <c r="AAS122" s="11"/>
      <c r="AAT122" s="11"/>
      <c r="AAU122" s="11"/>
      <c r="AAV122" s="11"/>
      <c r="AAW122" s="11"/>
      <c r="AAX122" s="11"/>
      <c r="AAY122" s="11"/>
      <c r="AAZ122" s="11"/>
      <c r="ABA122" s="11"/>
      <c r="ABB122" s="11"/>
      <c r="ABC122" s="11"/>
      <c r="ABD122" s="11"/>
      <c r="ABE122" s="11"/>
      <c r="ABF122" s="11"/>
      <c r="ABG122" s="11"/>
      <c r="ABH122" s="11"/>
      <c r="ABI122" s="11"/>
      <c r="ABJ122" s="11"/>
      <c r="ABK122" s="11"/>
      <c r="ABL122" s="11"/>
      <c r="ABM122" s="11"/>
      <c r="ABN122" s="11"/>
      <c r="ABO122" s="11"/>
      <c r="ABP122" s="11"/>
      <c r="ABQ122" s="11"/>
      <c r="ABR122" s="11"/>
      <c r="ABS122" s="11"/>
      <c r="ABT122" s="11"/>
      <c r="ABU122" s="11"/>
      <c r="ABV122" s="11"/>
      <c r="ABW122" s="11"/>
      <c r="ABX122" s="11"/>
      <c r="ABY122" s="11"/>
      <c r="ABZ122" s="11"/>
      <c r="ACA122" s="11"/>
      <c r="ACB122" s="11"/>
      <c r="ACC122" s="11"/>
      <c r="ACD122" s="11"/>
      <c r="ACE122" s="11"/>
      <c r="ACF122" s="11"/>
      <c r="ACG122" s="11"/>
      <c r="ACH122" s="11"/>
      <c r="ACI122" s="11"/>
      <c r="ACJ122" s="11"/>
      <c r="ACK122" s="11"/>
      <c r="ACL122" s="11"/>
      <c r="ACM122" s="11"/>
      <c r="ACN122" s="11"/>
      <c r="ACO122" s="11"/>
      <c r="ACP122" s="11"/>
      <c r="ACQ122" s="11"/>
      <c r="ACR122" s="11"/>
      <c r="ACS122" s="11"/>
      <c r="ACT122" s="11"/>
      <c r="ACU122" s="11"/>
      <c r="ACV122" s="11"/>
      <c r="ACW122" s="11"/>
      <c r="ACX122" s="11"/>
      <c r="ACY122" s="11"/>
      <c r="ACZ122" s="11"/>
      <c r="ADA122" s="11"/>
      <c r="ADB122" s="11"/>
      <c r="ADC122" s="11"/>
      <c r="ADD122" s="11"/>
      <c r="ADE122" s="11"/>
      <c r="ADF122" s="11"/>
      <c r="ADG122" s="11"/>
      <c r="ADH122" s="11"/>
      <c r="ADI122" s="11"/>
      <c r="ADJ122" s="11"/>
      <c r="ADK122" s="11"/>
      <c r="ADL122" s="11"/>
      <c r="ADM122" s="11"/>
      <c r="ADN122" s="11"/>
      <c r="ADO122" s="11"/>
      <c r="ADP122" s="11"/>
      <c r="ADQ122" s="11"/>
      <c r="ADR122" s="11"/>
      <c r="ADS122" s="11"/>
      <c r="ADT122" s="11"/>
      <c r="ADU122" s="11"/>
      <c r="ADV122" s="11"/>
      <c r="ADW122" s="11"/>
      <c r="ADX122" s="11"/>
      <c r="ADY122" s="11"/>
      <c r="ADZ122" s="11"/>
      <c r="AEA122" s="11"/>
      <c r="AEB122" s="11"/>
      <c r="AEC122" s="11"/>
      <c r="AED122" s="11"/>
      <c r="AEE122" s="11"/>
      <c r="AEF122" s="11"/>
      <c r="AEG122" s="11"/>
      <c r="AEH122" s="11"/>
      <c r="AEI122" s="11"/>
      <c r="AEJ122" s="11"/>
      <c r="AEK122" s="11"/>
      <c r="AEL122" s="11"/>
      <c r="AEM122" s="11"/>
      <c r="AEN122" s="11"/>
      <c r="AEO122" s="11"/>
      <c r="AEP122" s="11"/>
      <c r="AEQ122" s="11"/>
      <c r="AER122" s="11"/>
      <c r="AES122" s="11"/>
      <c r="AET122" s="11"/>
      <c r="AEU122" s="11"/>
      <c r="AEV122" s="11"/>
      <c r="AEW122" s="11"/>
      <c r="AEX122" s="11"/>
      <c r="AEY122" s="11"/>
      <c r="AEZ122" s="11"/>
      <c r="AFA122" s="11"/>
      <c r="AFB122" s="11"/>
      <c r="AFC122" s="11"/>
      <c r="AFD122" s="11"/>
      <c r="AFE122" s="11"/>
      <c r="AFF122" s="11"/>
      <c r="AFG122" s="11"/>
      <c r="AFH122" s="11"/>
      <c r="AFI122" s="11"/>
      <c r="AFJ122" s="11"/>
      <c r="AFK122" s="11"/>
      <c r="AFL122" s="11"/>
      <c r="AFM122" s="11"/>
      <c r="AFN122" s="11"/>
      <c r="AFO122" s="11"/>
      <c r="AFP122" s="11"/>
      <c r="AFQ122" s="11"/>
      <c r="AFR122" s="11"/>
      <c r="AFS122" s="11"/>
      <c r="AFT122" s="11"/>
      <c r="AFU122" s="11"/>
      <c r="AFV122" s="11"/>
      <c r="AFW122" s="11"/>
      <c r="AFX122" s="11"/>
      <c r="AFY122" s="11"/>
      <c r="AFZ122" s="11"/>
      <c r="AGA122" s="11"/>
      <c r="AGB122" s="11"/>
      <c r="AGC122" s="11"/>
      <c r="AGD122" s="11"/>
      <c r="AGE122" s="11"/>
      <c r="AGF122" s="11"/>
      <c r="AGG122" s="11"/>
      <c r="AGH122" s="11"/>
      <c r="AGI122" s="11"/>
      <c r="AGJ122" s="11"/>
      <c r="AGK122" s="11"/>
      <c r="AGL122" s="11"/>
      <c r="AGM122" s="11"/>
      <c r="AGN122" s="11"/>
      <c r="AGO122" s="11"/>
      <c r="AGP122" s="11"/>
      <c r="AGQ122" s="11"/>
      <c r="AGR122" s="11"/>
      <c r="AGS122" s="11"/>
      <c r="AGT122" s="11"/>
      <c r="AGU122" s="11"/>
      <c r="AGV122" s="11"/>
      <c r="AGW122" s="11"/>
      <c r="AGX122" s="11"/>
      <c r="AGY122" s="11"/>
      <c r="AGZ122" s="11"/>
      <c r="AHA122" s="11"/>
      <c r="AHB122" s="11"/>
      <c r="AHC122" s="11"/>
      <c r="AHD122" s="11"/>
      <c r="AHE122" s="11"/>
      <c r="AHF122" s="11"/>
      <c r="AHG122" s="11"/>
      <c r="AHH122" s="11"/>
      <c r="AHI122" s="11"/>
      <c r="AHJ122" s="11"/>
      <c r="AHK122" s="11"/>
      <c r="AHL122" s="11"/>
      <c r="AHM122" s="11"/>
      <c r="AHN122" s="11"/>
      <c r="AHO122" s="11"/>
      <c r="AHP122" s="11"/>
      <c r="AHQ122" s="11"/>
      <c r="AHR122" s="11"/>
      <c r="AHS122" s="11"/>
      <c r="AHT122" s="11"/>
      <c r="AHU122" s="11"/>
      <c r="AHV122" s="11"/>
      <c r="AHW122" s="11"/>
      <c r="AHX122" s="11"/>
      <c r="AHY122" s="11"/>
      <c r="AHZ122" s="11"/>
      <c r="AIA122" s="11"/>
      <c r="AIB122" s="11"/>
      <c r="AIC122" s="11"/>
      <c r="AID122" s="11"/>
      <c r="AIE122" s="11"/>
      <c r="AIF122" s="11"/>
      <c r="AIG122" s="11"/>
      <c r="AIH122" s="11"/>
      <c r="AII122" s="11"/>
      <c r="AIJ122" s="11"/>
      <c r="AIK122" s="11"/>
      <c r="AIL122" s="11"/>
      <c r="AIM122" s="11"/>
      <c r="AIN122" s="11"/>
      <c r="AIO122" s="11"/>
      <c r="AIP122" s="11"/>
      <c r="AIQ122" s="11"/>
      <c r="AIR122" s="11"/>
      <c r="AIS122" s="11"/>
      <c r="AIT122" s="11"/>
      <c r="AIU122" s="11"/>
      <c r="AIV122" s="11"/>
      <c r="AIW122" s="11"/>
      <c r="AIX122" s="11"/>
      <c r="AIY122" s="11"/>
      <c r="AIZ122" s="11"/>
      <c r="AJA122" s="11"/>
      <c r="AJB122" s="11"/>
      <c r="AJC122" s="11"/>
      <c r="AJD122" s="11"/>
      <c r="AJE122" s="11"/>
      <c r="AJF122" s="11"/>
      <c r="AJG122" s="11"/>
      <c r="AJH122" s="11"/>
      <c r="AJI122" s="11"/>
      <c r="AJJ122" s="11"/>
      <c r="AJK122" s="11"/>
      <c r="AJL122" s="11"/>
      <c r="AJM122" s="11"/>
      <c r="AJN122" s="11"/>
      <c r="AJO122" s="11"/>
      <c r="AJP122" s="11"/>
      <c r="AJQ122" s="11"/>
      <c r="AJR122" s="11"/>
      <c r="AJS122" s="11"/>
      <c r="AJT122" s="11"/>
      <c r="AJU122" s="11"/>
      <c r="AJV122" s="11"/>
      <c r="AJW122" s="11"/>
      <c r="AJX122" s="11"/>
      <c r="AJY122" s="11"/>
      <c r="AJZ122" s="11"/>
      <c r="AKA122" s="11"/>
      <c r="AKB122" s="11"/>
      <c r="AKC122" s="11"/>
      <c r="AKD122" s="11"/>
      <c r="AKE122" s="11"/>
      <c r="AKF122" s="11"/>
      <c r="AKG122" s="11"/>
      <c r="AKH122" s="11"/>
      <c r="AKI122" s="11"/>
      <c r="AKJ122" s="11"/>
      <c r="AKK122" s="11"/>
      <c r="AKL122" s="11"/>
      <c r="AKM122" s="11"/>
      <c r="AKN122" s="11"/>
      <c r="AKO122" s="11"/>
      <c r="AKP122" s="11"/>
      <c r="AKQ122" s="11"/>
      <c r="AKR122" s="11"/>
      <c r="AKS122" s="11"/>
      <c r="AKT122" s="11"/>
      <c r="AKU122" s="11"/>
      <c r="AKV122" s="11"/>
      <c r="AKW122" s="11"/>
      <c r="AKX122" s="11"/>
      <c r="AKY122" s="11"/>
      <c r="AKZ122" s="11"/>
      <c r="ALA122" s="11"/>
      <c r="ALB122" s="11"/>
      <c r="ALC122" s="11"/>
      <c r="ALD122" s="11"/>
      <c r="ALE122" s="11"/>
      <c r="ALF122" s="11"/>
      <c r="ALG122" s="11"/>
      <c r="ALH122" s="11"/>
      <c r="ALI122" s="11"/>
      <c r="ALJ122" s="11"/>
      <c r="ALK122" s="11"/>
      <c r="ALL122" s="11"/>
      <c r="ALM122" s="11"/>
      <c r="ALN122" s="11"/>
      <c r="ALO122" s="11"/>
      <c r="ALP122" s="11"/>
      <c r="ALQ122" s="11"/>
      <c r="ALR122" s="11"/>
      <c r="ALS122" s="11"/>
      <c r="ALT122" s="11"/>
      <c r="ALU122" s="11"/>
      <c r="ALV122" s="11"/>
      <c r="ALW122" s="11"/>
      <c r="ALX122" s="11"/>
      <c r="ALY122" s="11"/>
      <c r="ALZ122" s="11"/>
      <c r="AMA122" s="11"/>
      <c r="AMB122" s="11"/>
      <c r="AMC122" s="11"/>
    </row>
    <row r="123" spans="1:1017" x14ac:dyDescent="0.25">
      <c r="A123" s="14" t="s">
        <v>92</v>
      </c>
      <c r="B123" s="9" t="s">
        <v>13</v>
      </c>
      <c r="C123" s="16">
        <v>0.29499999999999998</v>
      </c>
      <c r="D123" s="16">
        <v>0.42</v>
      </c>
      <c r="E123" s="15" t="s">
        <v>93</v>
      </c>
      <c r="F123" s="16">
        <f>1.114-0.45-0.37-0.032-0.005</f>
        <v>0.25700000000000012</v>
      </c>
      <c r="G123" s="27" t="s">
        <v>10</v>
      </c>
    </row>
    <row r="124" spans="1:1017" x14ac:dyDescent="0.25">
      <c r="A124" s="14" t="s">
        <v>92</v>
      </c>
      <c r="B124" s="15" t="s">
        <v>13</v>
      </c>
      <c r="C124" s="16">
        <v>0.22800000000000001</v>
      </c>
      <c r="D124" s="16">
        <v>0.35299999999999998</v>
      </c>
      <c r="E124" s="15" t="s">
        <v>126</v>
      </c>
      <c r="F124" s="16">
        <f>1.128-0.94</f>
        <v>0.18799999999999994</v>
      </c>
      <c r="G124" s="27" t="s">
        <v>10</v>
      </c>
    </row>
    <row r="125" spans="1:1017" x14ac:dyDescent="0.25">
      <c r="A125" s="14" t="s">
        <v>92</v>
      </c>
      <c r="B125" s="15" t="s">
        <v>29</v>
      </c>
      <c r="C125" s="16">
        <v>0.45100000000000001</v>
      </c>
      <c r="D125" s="16">
        <v>0.61599999999999999</v>
      </c>
      <c r="E125" s="15" t="s">
        <v>182</v>
      </c>
      <c r="F125" s="16">
        <f>1.003-0.637</f>
        <v>0.36599999999999988</v>
      </c>
      <c r="G125" s="27" t="s">
        <v>10</v>
      </c>
    </row>
    <row r="126" spans="1:1017" x14ac:dyDescent="0.25">
      <c r="A126" s="14" t="s">
        <v>92</v>
      </c>
      <c r="B126" s="15" t="s">
        <v>19</v>
      </c>
      <c r="C126" s="16">
        <v>0.66100000000000003</v>
      </c>
      <c r="D126" s="16">
        <v>0.91600000000000004</v>
      </c>
      <c r="E126" s="15" t="s">
        <v>187</v>
      </c>
      <c r="F126" s="16">
        <f>1.002-0.45</f>
        <v>0.55200000000000005</v>
      </c>
      <c r="G126" s="27" t="s">
        <v>10</v>
      </c>
    </row>
    <row r="127" spans="1:1017" s="10" customFormat="1" ht="12.75" x14ac:dyDescent="0.2">
      <c r="A127" s="14" t="s">
        <v>94</v>
      </c>
      <c r="B127" s="15" t="s">
        <v>95</v>
      </c>
      <c r="C127" s="8">
        <v>2.64</v>
      </c>
      <c r="D127" s="8">
        <v>3.24</v>
      </c>
      <c r="E127" s="9" t="s">
        <v>216</v>
      </c>
      <c r="F127" s="8">
        <v>2.0289999999999999</v>
      </c>
      <c r="G127" s="27" t="s">
        <v>10</v>
      </c>
    </row>
    <row r="128" spans="1:1017" x14ac:dyDescent="0.25">
      <c r="A128" s="14" t="s">
        <v>96</v>
      </c>
      <c r="B128" s="9" t="s">
        <v>29</v>
      </c>
      <c r="C128" s="8">
        <v>0.248</v>
      </c>
      <c r="D128" s="8">
        <v>0.40799999999999997</v>
      </c>
      <c r="E128" s="7" t="s">
        <v>97</v>
      </c>
      <c r="F128" s="16">
        <f>1.21-0.5-0.13-0.294-0.095-0.04</f>
        <v>0.15099999999999997</v>
      </c>
      <c r="G128" s="27" t="s">
        <v>10</v>
      </c>
    </row>
    <row r="129" spans="1:1017" x14ac:dyDescent="0.25">
      <c r="A129" s="14" t="s">
        <v>96</v>
      </c>
      <c r="B129" s="15" t="s">
        <v>29</v>
      </c>
      <c r="C129" s="8">
        <v>0.34200000000000003</v>
      </c>
      <c r="D129" s="8">
        <v>0.502</v>
      </c>
      <c r="E129" s="9" t="s">
        <v>131</v>
      </c>
      <c r="F129" s="8">
        <f>1.536-0.5-0.59-0.24</f>
        <v>0.20600000000000007</v>
      </c>
      <c r="G129" s="27" t="s">
        <v>10</v>
      </c>
    </row>
    <row r="130" spans="1:1017" x14ac:dyDescent="0.25">
      <c r="A130" s="14" t="s">
        <v>96</v>
      </c>
      <c r="B130" s="15" t="s">
        <v>95</v>
      </c>
      <c r="C130" s="8">
        <v>1.98</v>
      </c>
      <c r="D130" s="8">
        <v>2.4380000000000002</v>
      </c>
      <c r="E130" s="9" t="s">
        <v>222</v>
      </c>
      <c r="F130" s="8">
        <f>1.518-0.267</f>
        <v>1.2509999999999999</v>
      </c>
      <c r="G130" s="27" t="s">
        <v>10</v>
      </c>
    </row>
    <row r="131" spans="1:1017" x14ac:dyDescent="0.25">
      <c r="A131" s="14" t="s">
        <v>96</v>
      </c>
      <c r="B131" s="15" t="s">
        <v>95</v>
      </c>
      <c r="C131" s="8">
        <v>2.4430000000000001</v>
      </c>
      <c r="D131" s="8">
        <v>3.11</v>
      </c>
      <c r="E131" s="9" t="s">
        <v>223</v>
      </c>
      <c r="F131" s="8">
        <v>1.5149999999999999</v>
      </c>
      <c r="G131" s="27" t="s">
        <v>10</v>
      </c>
    </row>
    <row r="132" spans="1:1017" x14ac:dyDescent="0.25">
      <c r="A132" s="36" t="s">
        <v>98</v>
      </c>
      <c r="B132" s="15" t="s">
        <v>19</v>
      </c>
      <c r="C132" s="16">
        <v>0.42299999999999999</v>
      </c>
      <c r="D132" s="16">
        <v>0.65300000000000002</v>
      </c>
      <c r="E132" s="15" t="s">
        <v>99</v>
      </c>
      <c r="F132" s="16">
        <f>1.431-0.533-0.3-0.392</f>
        <v>0.20600000000000007</v>
      </c>
      <c r="G132" s="27" t="s">
        <v>10</v>
      </c>
    </row>
    <row r="133" spans="1:1017" x14ac:dyDescent="0.25">
      <c r="A133" s="36" t="s">
        <v>98</v>
      </c>
      <c r="B133" s="15" t="s">
        <v>141</v>
      </c>
      <c r="C133" s="16">
        <v>0.50800000000000001</v>
      </c>
      <c r="D133" s="16">
        <v>0.97299999999999998</v>
      </c>
      <c r="E133" s="15" t="s">
        <v>140</v>
      </c>
      <c r="F133" s="16">
        <f>1.41-1.057-0.1</f>
        <v>0.253</v>
      </c>
      <c r="G133" s="27" t="s">
        <v>10</v>
      </c>
    </row>
    <row r="134" spans="1:1017" x14ac:dyDescent="0.25">
      <c r="A134" s="36" t="s">
        <v>98</v>
      </c>
      <c r="B134" s="15" t="s">
        <v>95</v>
      </c>
      <c r="C134" s="16">
        <v>2.86</v>
      </c>
      <c r="D134" s="16">
        <v>3.53</v>
      </c>
      <c r="E134" s="15" t="s">
        <v>221</v>
      </c>
      <c r="F134" s="16">
        <v>1.4379999999999999</v>
      </c>
      <c r="G134" s="27" t="s">
        <v>10</v>
      </c>
    </row>
    <row r="135" spans="1:1017" x14ac:dyDescent="0.25">
      <c r="A135" s="36" t="s">
        <v>100</v>
      </c>
      <c r="B135" s="9" t="s">
        <v>95</v>
      </c>
      <c r="C135" s="28">
        <v>1.131</v>
      </c>
      <c r="D135" s="28">
        <v>1.891</v>
      </c>
      <c r="E135" s="9" t="s">
        <v>203</v>
      </c>
      <c r="F135" s="8">
        <f>1.01-0.128-0.205-0.22</f>
        <v>0.45700000000000007</v>
      </c>
      <c r="G135" s="27" t="s">
        <v>10</v>
      </c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  <c r="HV135" s="11"/>
      <c r="HW135" s="11"/>
      <c r="HX135" s="11"/>
      <c r="HY135" s="11"/>
      <c r="HZ135" s="11"/>
      <c r="IA135" s="11"/>
      <c r="IB135" s="11"/>
      <c r="IC135" s="11"/>
      <c r="ID135" s="11"/>
      <c r="IE135" s="11"/>
      <c r="IF135" s="11"/>
      <c r="IG135" s="11"/>
      <c r="IH135" s="11"/>
      <c r="II135" s="11"/>
      <c r="IJ135" s="11"/>
      <c r="IK135" s="11"/>
      <c r="IL135" s="11"/>
      <c r="IM135" s="11"/>
      <c r="IN135" s="11"/>
      <c r="IO135" s="11"/>
      <c r="IP135" s="11"/>
      <c r="IQ135" s="11"/>
      <c r="IR135" s="11"/>
      <c r="IS135" s="11"/>
      <c r="IT135" s="11"/>
      <c r="IU135" s="11"/>
      <c r="IV135" s="11"/>
      <c r="IW135" s="11"/>
      <c r="IX135" s="11"/>
      <c r="IY135" s="11"/>
      <c r="IZ135" s="11"/>
      <c r="JA135" s="11"/>
      <c r="JB135" s="11"/>
      <c r="JC135" s="11"/>
      <c r="JD135" s="11"/>
      <c r="JE135" s="11"/>
      <c r="JF135" s="11"/>
      <c r="JG135" s="11"/>
      <c r="JH135" s="11"/>
      <c r="JI135" s="11"/>
      <c r="JJ135" s="11"/>
      <c r="JK135" s="11"/>
      <c r="JL135" s="11"/>
      <c r="JM135" s="11"/>
      <c r="JN135" s="11"/>
      <c r="JO135" s="11"/>
      <c r="JP135" s="11"/>
      <c r="JQ135" s="11"/>
      <c r="JR135" s="11"/>
      <c r="JS135" s="11"/>
      <c r="JT135" s="11"/>
      <c r="JU135" s="11"/>
      <c r="JV135" s="11"/>
      <c r="JW135" s="11"/>
      <c r="JX135" s="11"/>
      <c r="JY135" s="11"/>
      <c r="JZ135" s="11"/>
      <c r="KA135" s="11"/>
      <c r="KB135" s="11"/>
      <c r="KC135" s="11"/>
      <c r="KD135" s="11"/>
      <c r="KE135" s="11"/>
      <c r="KF135" s="11"/>
      <c r="KG135" s="11"/>
      <c r="KH135" s="11"/>
      <c r="KI135" s="11"/>
      <c r="KJ135" s="11"/>
      <c r="KK135" s="11"/>
      <c r="KL135" s="11"/>
      <c r="KM135" s="11"/>
      <c r="KN135" s="11"/>
      <c r="KO135" s="11"/>
      <c r="KP135" s="11"/>
      <c r="KQ135" s="11"/>
      <c r="KR135" s="11"/>
      <c r="KS135" s="11"/>
      <c r="KT135" s="11"/>
      <c r="KU135" s="11"/>
      <c r="KV135" s="11"/>
      <c r="KW135" s="11"/>
      <c r="KX135" s="11"/>
      <c r="KY135" s="11"/>
      <c r="KZ135" s="11"/>
      <c r="LA135" s="11"/>
      <c r="LB135" s="11"/>
      <c r="LC135" s="11"/>
      <c r="LD135" s="11"/>
      <c r="LE135" s="11"/>
      <c r="LF135" s="11"/>
      <c r="LG135" s="11"/>
      <c r="LH135" s="11"/>
      <c r="LI135" s="11"/>
      <c r="LJ135" s="11"/>
      <c r="LK135" s="11"/>
      <c r="LL135" s="11"/>
      <c r="LM135" s="11"/>
      <c r="LN135" s="11"/>
      <c r="LO135" s="11"/>
      <c r="LP135" s="11"/>
      <c r="LQ135" s="11"/>
      <c r="LR135" s="11"/>
      <c r="LS135" s="11"/>
      <c r="LT135" s="11"/>
      <c r="LU135" s="11"/>
      <c r="LV135" s="11"/>
      <c r="LW135" s="11"/>
      <c r="LX135" s="11"/>
      <c r="LY135" s="11"/>
      <c r="LZ135" s="11"/>
      <c r="MA135" s="11"/>
      <c r="MB135" s="11"/>
      <c r="MC135" s="11"/>
      <c r="MD135" s="11"/>
      <c r="ME135" s="11"/>
      <c r="MF135" s="11"/>
      <c r="MG135" s="11"/>
      <c r="MH135" s="11"/>
      <c r="MI135" s="11"/>
      <c r="MJ135" s="11"/>
      <c r="MK135" s="11"/>
      <c r="ML135" s="11"/>
      <c r="MM135" s="11"/>
      <c r="MN135" s="11"/>
      <c r="MO135" s="11"/>
      <c r="MP135" s="11"/>
      <c r="MQ135" s="11"/>
      <c r="MR135" s="11"/>
      <c r="MS135" s="11"/>
      <c r="MT135" s="11"/>
      <c r="MU135" s="11"/>
      <c r="MV135" s="11"/>
      <c r="MW135" s="11"/>
      <c r="MX135" s="11"/>
      <c r="MY135" s="11"/>
      <c r="MZ135" s="11"/>
      <c r="NA135" s="11"/>
      <c r="NB135" s="11"/>
      <c r="NC135" s="11"/>
      <c r="ND135" s="11"/>
      <c r="NE135" s="11"/>
      <c r="NF135" s="11"/>
      <c r="NG135" s="11"/>
      <c r="NH135" s="11"/>
      <c r="NI135" s="11"/>
      <c r="NJ135" s="11"/>
      <c r="NK135" s="11"/>
      <c r="NL135" s="11"/>
      <c r="NM135" s="11"/>
      <c r="NN135" s="11"/>
      <c r="NO135" s="11"/>
      <c r="NP135" s="11"/>
      <c r="NQ135" s="11"/>
      <c r="NR135" s="11"/>
      <c r="NS135" s="11"/>
      <c r="NT135" s="11"/>
      <c r="NU135" s="11"/>
      <c r="NV135" s="11"/>
      <c r="NW135" s="11"/>
      <c r="NX135" s="11"/>
      <c r="NY135" s="11"/>
      <c r="NZ135" s="11"/>
      <c r="OA135" s="11"/>
      <c r="OB135" s="11"/>
      <c r="OC135" s="11"/>
      <c r="OD135" s="11"/>
      <c r="OE135" s="11"/>
      <c r="OF135" s="11"/>
      <c r="OG135" s="11"/>
      <c r="OH135" s="11"/>
      <c r="OI135" s="11"/>
      <c r="OJ135" s="11"/>
      <c r="OK135" s="11"/>
      <c r="OL135" s="11"/>
      <c r="OM135" s="11"/>
      <c r="ON135" s="11"/>
      <c r="OO135" s="11"/>
      <c r="OP135" s="11"/>
      <c r="OQ135" s="11"/>
      <c r="OR135" s="11"/>
      <c r="OS135" s="11"/>
      <c r="OT135" s="11"/>
      <c r="OU135" s="11"/>
      <c r="OV135" s="11"/>
      <c r="OW135" s="11"/>
      <c r="OX135" s="11"/>
      <c r="OY135" s="11"/>
      <c r="OZ135" s="11"/>
      <c r="PA135" s="11"/>
      <c r="PB135" s="11"/>
      <c r="PC135" s="11"/>
      <c r="PD135" s="11"/>
      <c r="PE135" s="11"/>
      <c r="PF135" s="11"/>
      <c r="PG135" s="11"/>
      <c r="PH135" s="11"/>
      <c r="PI135" s="11"/>
      <c r="PJ135" s="11"/>
      <c r="PK135" s="11"/>
      <c r="PL135" s="11"/>
      <c r="PM135" s="11"/>
      <c r="PN135" s="11"/>
      <c r="PO135" s="11"/>
      <c r="PP135" s="11"/>
      <c r="PQ135" s="11"/>
      <c r="PR135" s="11"/>
      <c r="PS135" s="11"/>
      <c r="PT135" s="11"/>
      <c r="PU135" s="11"/>
      <c r="PV135" s="11"/>
      <c r="PW135" s="11"/>
      <c r="PX135" s="11"/>
      <c r="PY135" s="11"/>
      <c r="PZ135" s="11"/>
      <c r="QA135" s="11"/>
      <c r="QB135" s="11"/>
      <c r="QC135" s="11"/>
      <c r="QD135" s="11"/>
      <c r="QE135" s="11"/>
      <c r="QF135" s="11"/>
      <c r="QG135" s="11"/>
      <c r="QH135" s="11"/>
      <c r="QI135" s="11"/>
      <c r="QJ135" s="11"/>
      <c r="QK135" s="11"/>
      <c r="QL135" s="11"/>
      <c r="QM135" s="11"/>
      <c r="QN135" s="11"/>
      <c r="QO135" s="11"/>
      <c r="QP135" s="11"/>
      <c r="QQ135" s="11"/>
      <c r="QR135" s="11"/>
      <c r="QS135" s="11"/>
      <c r="QT135" s="11"/>
      <c r="QU135" s="11"/>
      <c r="QV135" s="11"/>
      <c r="QW135" s="11"/>
      <c r="QX135" s="11"/>
      <c r="QY135" s="11"/>
      <c r="QZ135" s="11"/>
      <c r="RA135" s="11"/>
      <c r="RB135" s="11"/>
      <c r="RC135" s="11"/>
      <c r="RD135" s="11"/>
      <c r="RE135" s="11"/>
      <c r="RF135" s="11"/>
      <c r="RG135" s="11"/>
      <c r="RH135" s="11"/>
      <c r="RI135" s="11"/>
      <c r="RJ135" s="11"/>
      <c r="RK135" s="11"/>
      <c r="RL135" s="11"/>
      <c r="RM135" s="11"/>
      <c r="RN135" s="11"/>
      <c r="RO135" s="11"/>
      <c r="RP135" s="11"/>
      <c r="RQ135" s="11"/>
      <c r="RR135" s="11"/>
      <c r="RS135" s="11"/>
      <c r="RT135" s="11"/>
      <c r="RU135" s="11"/>
      <c r="RV135" s="11"/>
      <c r="RW135" s="11"/>
      <c r="RX135" s="11"/>
      <c r="RY135" s="11"/>
      <c r="RZ135" s="11"/>
      <c r="SA135" s="11"/>
      <c r="SB135" s="11"/>
      <c r="SC135" s="11"/>
      <c r="SD135" s="11"/>
      <c r="SE135" s="11"/>
      <c r="SF135" s="11"/>
      <c r="SG135" s="11"/>
      <c r="SH135" s="11"/>
      <c r="SI135" s="11"/>
      <c r="SJ135" s="11"/>
      <c r="SK135" s="11"/>
      <c r="SL135" s="11"/>
      <c r="SM135" s="11"/>
      <c r="SN135" s="11"/>
      <c r="SO135" s="11"/>
      <c r="SP135" s="11"/>
      <c r="SQ135" s="11"/>
      <c r="SR135" s="11"/>
      <c r="SS135" s="11"/>
      <c r="ST135" s="11"/>
      <c r="SU135" s="11"/>
      <c r="SV135" s="11"/>
      <c r="SW135" s="11"/>
      <c r="SX135" s="11"/>
      <c r="SY135" s="11"/>
      <c r="SZ135" s="11"/>
      <c r="TA135" s="11"/>
      <c r="TB135" s="11"/>
      <c r="TC135" s="11"/>
      <c r="TD135" s="11"/>
      <c r="TE135" s="11"/>
      <c r="TF135" s="11"/>
      <c r="TG135" s="11"/>
      <c r="TH135" s="11"/>
      <c r="TI135" s="11"/>
      <c r="TJ135" s="11"/>
      <c r="TK135" s="11"/>
      <c r="TL135" s="11"/>
      <c r="TM135" s="11"/>
      <c r="TN135" s="11"/>
      <c r="TO135" s="11"/>
      <c r="TP135" s="11"/>
      <c r="TQ135" s="11"/>
      <c r="TR135" s="11"/>
      <c r="TS135" s="11"/>
      <c r="TT135" s="11"/>
      <c r="TU135" s="11"/>
      <c r="TV135" s="11"/>
      <c r="TW135" s="11"/>
      <c r="TX135" s="11"/>
      <c r="TY135" s="11"/>
      <c r="TZ135" s="11"/>
      <c r="UA135" s="11"/>
      <c r="UB135" s="11"/>
      <c r="UC135" s="11"/>
      <c r="UD135" s="11"/>
      <c r="UE135" s="11"/>
      <c r="UF135" s="11"/>
      <c r="UG135" s="11"/>
      <c r="UH135" s="11"/>
      <c r="UI135" s="11"/>
      <c r="UJ135" s="11"/>
      <c r="UK135" s="11"/>
      <c r="UL135" s="11"/>
      <c r="UM135" s="11"/>
      <c r="UN135" s="11"/>
      <c r="UO135" s="11"/>
      <c r="UP135" s="11"/>
      <c r="UQ135" s="11"/>
      <c r="UR135" s="11"/>
      <c r="US135" s="11"/>
      <c r="UT135" s="11"/>
      <c r="UU135" s="11"/>
      <c r="UV135" s="11"/>
      <c r="UW135" s="11"/>
      <c r="UX135" s="11"/>
      <c r="UY135" s="11"/>
      <c r="UZ135" s="11"/>
      <c r="VA135" s="11"/>
      <c r="VB135" s="11"/>
      <c r="VC135" s="11"/>
      <c r="VD135" s="11"/>
      <c r="VE135" s="11"/>
      <c r="VF135" s="11"/>
      <c r="VG135" s="11"/>
      <c r="VH135" s="11"/>
      <c r="VI135" s="11"/>
      <c r="VJ135" s="11"/>
      <c r="VK135" s="11"/>
      <c r="VL135" s="11"/>
      <c r="VM135" s="11"/>
      <c r="VN135" s="11"/>
      <c r="VO135" s="11"/>
      <c r="VP135" s="11"/>
      <c r="VQ135" s="11"/>
      <c r="VR135" s="11"/>
      <c r="VS135" s="11"/>
      <c r="VT135" s="11"/>
      <c r="VU135" s="11"/>
      <c r="VV135" s="11"/>
      <c r="VW135" s="11"/>
      <c r="VX135" s="11"/>
      <c r="VY135" s="11"/>
      <c r="VZ135" s="11"/>
      <c r="WA135" s="11"/>
      <c r="WB135" s="11"/>
      <c r="WC135" s="11"/>
      <c r="WD135" s="11"/>
      <c r="WE135" s="11"/>
      <c r="WF135" s="11"/>
      <c r="WG135" s="11"/>
      <c r="WH135" s="11"/>
      <c r="WI135" s="11"/>
      <c r="WJ135" s="11"/>
      <c r="WK135" s="11"/>
      <c r="WL135" s="11"/>
      <c r="WM135" s="11"/>
      <c r="WN135" s="11"/>
      <c r="WO135" s="11"/>
      <c r="WP135" s="11"/>
      <c r="WQ135" s="11"/>
      <c r="WR135" s="11"/>
      <c r="WS135" s="11"/>
      <c r="WT135" s="11"/>
      <c r="WU135" s="11"/>
      <c r="WV135" s="11"/>
      <c r="WW135" s="11"/>
      <c r="WX135" s="11"/>
      <c r="WY135" s="11"/>
      <c r="WZ135" s="11"/>
      <c r="XA135" s="11"/>
      <c r="XB135" s="11"/>
      <c r="XC135" s="11"/>
      <c r="XD135" s="11"/>
      <c r="XE135" s="11"/>
      <c r="XF135" s="11"/>
      <c r="XG135" s="11"/>
      <c r="XH135" s="11"/>
      <c r="XI135" s="11"/>
      <c r="XJ135" s="11"/>
      <c r="XK135" s="11"/>
      <c r="XL135" s="11"/>
      <c r="XM135" s="11"/>
      <c r="XN135" s="11"/>
      <c r="XO135" s="11"/>
      <c r="XP135" s="11"/>
      <c r="XQ135" s="11"/>
      <c r="XR135" s="11"/>
      <c r="XS135" s="11"/>
      <c r="XT135" s="11"/>
      <c r="XU135" s="11"/>
      <c r="XV135" s="11"/>
      <c r="XW135" s="11"/>
      <c r="XX135" s="11"/>
      <c r="XY135" s="11"/>
      <c r="XZ135" s="11"/>
      <c r="YA135" s="11"/>
      <c r="YB135" s="11"/>
      <c r="YC135" s="11"/>
      <c r="YD135" s="11"/>
      <c r="YE135" s="11"/>
      <c r="YF135" s="11"/>
      <c r="YG135" s="11"/>
      <c r="YH135" s="11"/>
      <c r="YI135" s="11"/>
      <c r="YJ135" s="11"/>
      <c r="YK135" s="11"/>
      <c r="YL135" s="11"/>
      <c r="YM135" s="11"/>
      <c r="YN135" s="11"/>
      <c r="YO135" s="11"/>
      <c r="YP135" s="11"/>
      <c r="YQ135" s="11"/>
      <c r="YR135" s="11"/>
      <c r="YS135" s="11"/>
      <c r="YT135" s="11"/>
      <c r="YU135" s="11"/>
      <c r="YV135" s="11"/>
      <c r="YW135" s="11"/>
      <c r="YX135" s="11"/>
      <c r="YY135" s="11"/>
      <c r="YZ135" s="11"/>
      <c r="ZA135" s="11"/>
      <c r="ZB135" s="11"/>
      <c r="ZC135" s="11"/>
      <c r="ZD135" s="11"/>
      <c r="ZE135" s="11"/>
      <c r="ZF135" s="11"/>
      <c r="ZG135" s="11"/>
      <c r="ZH135" s="11"/>
      <c r="ZI135" s="11"/>
      <c r="ZJ135" s="11"/>
      <c r="ZK135" s="11"/>
      <c r="ZL135" s="11"/>
      <c r="ZM135" s="11"/>
      <c r="ZN135" s="11"/>
      <c r="ZO135" s="11"/>
      <c r="ZP135" s="11"/>
      <c r="ZQ135" s="11"/>
      <c r="ZR135" s="11"/>
      <c r="ZS135" s="11"/>
      <c r="ZT135" s="11"/>
      <c r="ZU135" s="11"/>
      <c r="ZV135" s="11"/>
      <c r="ZW135" s="11"/>
      <c r="ZX135" s="11"/>
      <c r="ZY135" s="11"/>
      <c r="ZZ135" s="11"/>
      <c r="AAA135" s="11"/>
      <c r="AAB135" s="11"/>
      <c r="AAC135" s="11"/>
      <c r="AAD135" s="11"/>
      <c r="AAE135" s="11"/>
      <c r="AAF135" s="11"/>
      <c r="AAG135" s="11"/>
      <c r="AAH135" s="11"/>
      <c r="AAI135" s="11"/>
      <c r="AAJ135" s="11"/>
      <c r="AAK135" s="11"/>
      <c r="AAL135" s="11"/>
      <c r="AAM135" s="11"/>
      <c r="AAN135" s="11"/>
      <c r="AAO135" s="11"/>
      <c r="AAP135" s="11"/>
      <c r="AAQ135" s="11"/>
      <c r="AAR135" s="11"/>
      <c r="AAS135" s="11"/>
      <c r="AAT135" s="11"/>
      <c r="AAU135" s="11"/>
      <c r="AAV135" s="11"/>
      <c r="AAW135" s="11"/>
      <c r="AAX135" s="11"/>
      <c r="AAY135" s="11"/>
      <c r="AAZ135" s="11"/>
      <c r="ABA135" s="11"/>
      <c r="ABB135" s="11"/>
      <c r="ABC135" s="11"/>
      <c r="ABD135" s="11"/>
      <c r="ABE135" s="11"/>
      <c r="ABF135" s="11"/>
      <c r="ABG135" s="11"/>
      <c r="ABH135" s="11"/>
      <c r="ABI135" s="11"/>
      <c r="ABJ135" s="11"/>
      <c r="ABK135" s="11"/>
      <c r="ABL135" s="11"/>
      <c r="ABM135" s="11"/>
      <c r="ABN135" s="11"/>
      <c r="ABO135" s="11"/>
      <c r="ABP135" s="11"/>
      <c r="ABQ135" s="11"/>
      <c r="ABR135" s="11"/>
      <c r="ABS135" s="11"/>
      <c r="ABT135" s="11"/>
      <c r="ABU135" s="11"/>
      <c r="ABV135" s="11"/>
      <c r="ABW135" s="11"/>
      <c r="ABX135" s="11"/>
      <c r="ABY135" s="11"/>
      <c r="ABZ135" s="11"/>
      <c r="ACA135" s="11"/>
      <c r="ACB135" s="11"/>
      <c r="ACC135" s="11"/>
      <c r="ACD135" s="11"/>
      <c r="ACE135" s="11"/>
      <c r="ACF135" s="11"/>
      <c r="ACG135" s="11"/>
      <c r="ACH135" s="11"/>
      <c r="ACI135" s="11"/>
      <c r="ACJ135" s="11"/>
      <c r="ACK135" s="11"/>
      <c r="ACL135" s="11"/>
      <c r="ACM135" s="11"/>
      <c r="ACN135" s="11"/>
      <c r="ACO135" s="11"/>
      <c r="ACP135" s="11"/>
      <c r="ACQ135" s="11"/>
      <c r="ACR135" s="11"/>
      <c r="ACS135" s="11"/>
      <c r="ACT135" s="11"/>
      <c r="ACU135" s="11"/>
      <c r="ACV135" s="11"/>
      <c r="ACW135" s="11"/>
      <c r="ACX135" s="11"/>
      <c r="ACY135" s="11"/>
      <c r="ACZ135" s="11"/>
      <c r="ADA135" s="11"/>
      <c r="ADB135" s="11"/>
      <c r="ADC135" s="11"/>
      <c r="ADD135" s="11"/>
      <c r="ADE135" s="11"/>
      <c r="ADF135" s="11"/>
      <c r="ADG135" s="11"/>
      <c r="ADH135" s="11"/>
      <c r="ADI135" s="11"/>
      <c r="ADJ135" s="11"/>
      <c r="ADK135" s="11"/>
      <c r="ADL135" s="11"/>
      <c r="ADM135" s="11"/>
      <c r="ADN135" s="11"/>
      <c r="ADO135" s="11"/>
      <c r="ADP135" s="11"/>
      <c r="ADQ135" s="11"/>
      <c r="ADR135" s="11"/>
      <c r="ADS135" s="11"/>
      <c r="ADT135" s="11"/>
      <c r="ADU135" s="11"/>
      <c r="ADV135" s="11"/>
      <c r="ADW135" s="11"/>
      <c r="ADX135" s="11"/>
      <c r="ADY135" s="11"/>
      <c r="ADZ135" s="11"/>
      <c r="AEA135" s="11"/>
      <c r="AEB135" s="11"/>
      <c r="AEC135" s="11"/>
      <c r="AED135" s="11"/>
      <c r="AEE135" s="11"/>
      <c r="AEF135" s="11"/>
      <c r="AEG135" s="11"/>
      <c r="AEH135" s="11"/>
      <c r="AEI135" s="11"/>
      <c r="AEJ135" s="11"/>
      <c r="AEK135" s="11"/>
      <c r="AEL135" s="11"/>
      <c r="AEM135" s="11"/>
      <c r="AEN135" s="11"/>
      <c r="AEO135" s="11"/>
      <c r="AEP135" s="11"/>
      <c r="AEQ135" s="11"/>
      <c r="AER135" s="11"/>
      <c r="AES135" s="11"/>
      <c r="AET135" s="11"/>
      <c r="AEU135" s="11"/>
      <c r="AEV135" s="11"/>
      <c r="AEW135" s="11"/>
      <c r="AEX135" s="11"/>
      <c r="AEY135" s="11"/>
      <c r="AEZ135" s="11"/>
      <c r="AFA135" s="11"/>
      <c r="AFB135" s="11"/>
      <c r="AFC135" s="11"/>
      <c r="AFD135" s="11"/>
      <c r="AFE135" s="11"/>
      <c r="AFF135" s="11"/>
      <c r="AFG135" s="11"/>
      <c r="AFH135" s="11"/>
      <c r="AFI135" s="11"/>
      <c r="AFJ135" s="11"/>
      <c r="AFK135" s="11"/>
      <c r="AFL135" s="11"/>
      <c r="AFM135" s="11"/>
      <c r="AFN135" s="11"/>
      <c r="AFO135" s="11"/>
      <c r="AFP135" s="11"/>
      <c r="AFQ135" s="11"/>
      <c r="AFR135" s="11"/>
      <c r="AFS135" s="11"/>
      <c r="AFT135" s="11"/>
      <c r="AFU135" s="11"/>
      <c r="AFV135" s="11"/>
      <c r="AFW135" s="11"/>
      <c r="AFX135" s="11"/>
      <c r="AFY135" s="11"/>
      <c r="AFZ135" s="11"/>
      <c r="AGA135" s="11"/>
      <c r="AGB135" s="11"/>
      <c r="AGC135" s="11"/>
      <c r="AGD135" s="11"/>
      <c r="AGE135" s="11"/>
      <c r="AGF135" s="11"/>
      <c r="AGG135" s="11"/>
      <c r="AGH135" s="11"/>
      <c r="AGI135" s="11"/>
      <c r="AGJ135" s="11"/>
      <c r="AGK135" s="11"/>
      <c r="AGL135" s="11"/>
      <c r="AGM135" s="11"/>
      <c r="AGN135" s="11"/>
      <c r="AGO135" s="11"/>
      <c r="AGP135" s="11"/>
      <c r="AGQ135" s="11"/>
      <c r="AGR135" s="11"/>
      <c r="AGS135" s="11"/>
      <c r="AGT135" s="11"/>
      <c r="AGU135" s="11"/>
      <c r="AGV135" s="11"/>
      <c r="AGW135" s="11"/>
      <c r="AGX135" s="11"/>
      <c r="AGY135" s="11"/>
      <c r="AGZ135" s="11"/>
      <c r="AHA135" s="11"/>
      <c r="AHB135" s="11"/>
      <c r="AHC135" s="11"/>
      <c r="AHD135" s="11"/>
      <c r="AHE135" s="11"/>
      <c r="AHF135" s="11"/>
      <c r="AHG135" s="11"/>
      <c r="AHH135" s="11"/>
      <c r="AHI135" s="11"/>
      <c r="AHJ135" s="11"/>
      <c r="AHK135" s="11"/>
      <c r="AHL135" s="11"/>
      <c r="AHM135" s="11"/>
      <c r="AHN135" s="11"/>
      <c r="AHO135" s="11"/>
      <c r="AHP135" s="11"/>
      <c r="AHQ135" s="11"/>
      <c r="AHR135" s="11"/>
      <c r="AHS135" s="11"/>
      <c r="AHT135" s="11"/>
      <c r="AHU135" s="11"/>
      <c r="AHV135" s="11"/>
      <c r="AHW135" s="11"/>
      <c r="AHX135" s="11"/>
      <c r="AHY135" s="11"/>
      <c r="AHZ135" s="11"/>
      <c r="AIA135" s="11"/>
      <c r="AIB135" s="11"/>
      <c r="AIC135" s="11"/>
      <c r="AID135" s="11"/>
      <c r="AIE135" s="11"/>
      <c r="AIF135" s="11"/>
      <c r="AIG135" s="11"/>
      <c r="AIH135" s="11"/>
      <c r="AII135" s="11"/>
      <c r="AIJ135" s="11"/>
      <c r="AIK135" s="11"/>
      <c r="AIL135" s="11"/>
      <c r="AIM135" s="11"/>
      <c r="AIN135" s="11"/>
      <c r="AIO135" s="11"/>
      <c r="AIP135" s="11"/>
      <c r="AIQ135" s="11"/>
      <c r="AIR135" s="11"/>
      <c r="AIS135" s="11"/>
      <c r="AIT135" s="11"/>
      <c r="AIU135" s="11"/>
      <c r="AIV135" s="11"/>
      <c r="AIW135" s="11"/>
      <c r="AIX135" s="11"/>
      <c r="AIY135" s="11"/>
      <c r="AIZ135" s="11"/>
      <c r="AJA135" s="11"/>
      <c r="AJB135" s="11"/>
      <c r="AJC135" s="11"/>
      <c r="AJD135" s="11"/>
      <c r="AJE135" s="11"/>
      <c r="AJF135" s="11"/>
      <c r="AJG135" s="11"/>
      <c r="AJH135" s="11"/>
      <c r="AJI135" s="11"/>
      <c r="AJJ135" s="11"/>
      <c r="AJK135" s="11"/>
      <c r="AJL135" s="11"/>
      <c r="AJM135" s="11"/>
      <c r="AJN135" s="11"/>
      <c r="AJO135" s="11"/>
      <c r="AJP135" s="11"/>
      <c r="AJQ135" s="11"/>
      <c r="AJR135" s="11"/>
      <c r="AJS135" s="11"/>
      <c r="AJT135" s="11"/>
      <c r="AJU135" s="11"/>
      <c r="AJV135" s="11"/>
      <c r="AJW135" s="11"/>
      <c r="AJX135" s="11"/>
      <c r="AJY135" s="11"/>
      <c r="AJZ135" s="11"/>
      <c r="AKA135" s="11"/>
      <c r="AKB135" s="11"/>
      <c r="AKC135" s="11"/>
      <c r="AKD135" s="11"/>
      <c r="AKE135" s="11"/>
      <c r="AKF135" s="11"/>
      <c r="AKG135" s="11"/>
      <c r="AKH135" s="11"/>
      <c r="AKI135" s="11"/>
      <c r="AKJ135" s="11"/>
      <c r="AKK135" s="11"/>
      <c r="AKL135" s="11"/>
      <c r="AKM135" s="11"/>
      <c r="AKN135" s="11"/>
      <c r="AKO135" s="11"/>
      <c r="AKP135" s="11"/>
      <c r="AKQ135" s="11"/>
      <c r="AKR135" s="11"/>
      <c r="AKS135" s="11"/>
      <c r="AKT135" s="11"/>
      <c r="AKU135" s="11"/>
      <c r="AKV135" s="11"/>
      <c r="AKW135" s="11"/>
      <c r="AKX135" s="11"/>
      <c r="AKY135" s="11"/>
      <c r="AKZ135" s="11"/>
      <c r="ALA135" s="11"/>
      <c r="ALB135" s="11"/>
      <c r="ALC135" s="11"/>
      <c r="ALD135" s="11"/>
      <c r="ALE135" s="11"/>
      <c r="ALF135" s="11"/>
      <c r="ALG135" s="11"/>
      <c r="ALH135" s="11"/>
      <c r="ALI135" s="11"/>
      <c r="ALJ135" s="11"/>
      <c r="ALK135" s="11"/>
      <c r="ALL135" s="11"/>
      <c r="ALM135" s="11"/>
      <c r="ALN135" s="11"/>
      <c r="ALO135" s="11"/>
      <c r="ALP135" s="11"/>
      <c r="ALQ135" s="11"/>
      <c r="ALR135" s="11"/>
      <c r="ALS135" s="11"/>
      <c r="ALT135" s="11"/>
      <c r="ALU135" s="11"/>
      <c r="ALV135" s="11"/>
      <c r="ALW135" s="11"/>
      <c r="ALX135" s="11"/>
      <c r="ALY135" s="11"/>
      <c r="ALZ135" s="11"/>
      <c r="AMA135" s="11"/>
      <c r="AMB135" s="11"/>
      <c r="AMC135" s="11"/>
    </row>
    <row r="136" spans="1:1017" ht="13.5" customHeight="1" x14ac:dyDescent="0.25">
      <c r="A136" s="36" t="s">
        <v>100</v>
      </c>
      <c r="B136" s="9" t="s">
        <v>95</v>
      </c>
      <c r="C136" s="8">
        <v>1.155</v>
      </c>
      <c r="D136" s="8">
        <v>1.825</v>
      </c>
      <c r="E136" s="9" t="s">
        <v>218</v>
      </c>
      <c r="F136" s="8">
        <f>1.01-0.217-0.26-0.055</f>
        <v>0.47800000000000004</v>
      </c>
      <c r="G136" s="27" t="s">
        <v>10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  <c r="HA136" s="11"/>
      <c r="HB136" s="11"/>
      <c r="HC136" s="11"/>
      <c r="HD136" s="11"/>
      <c r="HE136" s="11"/>
      <c r="HF136" s="11"/>
      <c r="HG136" s="11"/>
      <c r="HH136" s="11"/>
      <c r="HI136" s="11"/>
      <c r="HJ136" s="11"/>
      <c r="HK136" s="11"/>
      <c r="HL136" s="11"/>
      <c r="HM136" s="11"/>
      <c r="HN136" s="11"/>
      <c r="HO136" s="11"/>
      <c r="HP136" s="11"/>
      <c r="HQ136" s="11"/>
      <c r="HR136" s="11"/>
      <c r="HS136" s="11"/>
      <c r="HT136" s="11"/>
      <c r="HU136" s="11"/>
      <c r="HV136" s="11"/>
      <c r="HW136" s="11"/>
      <c r="HX136" s="11"/>
      <c r="HY136" s="11"/>
      <c r="HZ136" s="11"/>
      <c r="IA136" s="11"/>
      <c r="IB136" s="11"/>
      <c r="IC136" s="11"/>
      <c r="ID136" s="11"/>
      <c r="IE136" s="11"/>
      <c r="IF136" s="11"/>
      <c r="IG136" s="11"/>
      <c r="IH136" s="11"/>
      <c r="II136" s="11"/>
      <c r="IJ136" s="11"/>
      <c r="IK136" s="11"/>
      <c r="IL136" s="11"/>
      <c r="IM136" s="11"/>
      <c r="IN136" s="11"/>
      <c r="IO136" s="11"/>
      <c r="IP136" s="11"/>
      <c r="IQ136" s="11"/>
      <c r="IR136" s="11"/>
      <c r="IS136" s="11"/>
      <c r="IT136" s="11"/>
      <c r="IU136" s="11"/>
      <c r="IV136" s="11"/>
      <c r="IW136" s="11"/>
      <c r="IX136" s="11"/>
      <c r="IY136" s="11"/>
      <c r="IZ136" s="11"/>
      <c r="JA136" s="11"/>
      <c r="JB136" s="11"/>
      <c r="JC136" s="11"/>
      <c r="JD136" s="11"/>
      <c r="JE136" s="11"/>
      <c r="JF136" s="11"/>
      <c r="JG136" s="11"/>
      <c r="JH136" s="11"/>
      <c r="JI136" s="11"/>
      <c r="JJ136" s="11"/>
      <c r="JK136" s="11"/>
      <c r="JL136" s="11"/>
      <c r="JM136" s="11"/>
      <c r="JN136" s="11"/>
      <c r="JO136" s="11"/>
      <c r="JP136" s="11"/>
      <c r="JQ136" s="11"/>
      <c r="JR136" s="11"/>
      <c r="JS136" s="11"/>
      <c r="JT136" s="11"/>
      <c r="JU136" s="11"/>
      <c r="JV136" s="11"/>
      <c r="JW136" s="11"/>
      <c r="JX136" s="11"/>
      <c r="JY136" s="11"/>
      <c r="JZ136" s="11"/>
      <c r="KA136" s="11"/>
      <c r="KB136" s="11"/>
      <c r="KC136" s="11"/>
      <c r="KD136" s="11"/>
      <c r="KE136" s="11"/>
      <c r="KF136" s="11"/>
      <c r="KG136" s="11"/>
      <c r="KH136" s="11"/>
      <c r="KI136" s="11"/>
      <c r="KJ136" s="11"/>
      <c r="KK136" s="11"/>
      <c r="KL136" s="11"/>
      <c r="KM136" s="11"/>
      <c r="KN136" s="11"/>
      <c r="KO136" s="11"/>
      <c r="KP136" s="11"/>
      <c r="KQ136" s="11"/>
      <c r="KR136" s="11"/>
      <c r="KS136" s="11"/>
      <c r="KT136" s="11"/>
      <c r="KU136" s="11"/>
      <c r="KV136" s="11"/>
      <c r="KW136" s="11"/>
      <c r="KX136" s="11"/>
      <c r="KY136" s="11"/>
      <c r="KZ136" s="11"/>
      <c r="LA136" s="11"/>
      <c r="LB136" s="11"/>
      <c r="LC136" s="11"/>
      <c r="LD136" s="11"/>
      <c r="LE136" s="11"/>
      <c r="LF136" s="11"/>
      <c r="LG136" s="11"/>
      <c r="LH136" s="11"/>
      <c r="LI136" s="11"/>
      <c r="LJ136" s="11"/>
      <c r="LK136" s="11"/>
      <c r="LL136" s="11"/>
      <c r="LM136" s="11"/>
      <c r="LN136" s="11"/>
      <c r="LO136" s="11"/>
      <c r="LP136" s="11"/>
      <c r="LQ136" s="11"/>
      <c r="LR136" s="11"/>
      <c r="LS136" s="11"/>
      <c r="LT136" s="11"/>
      <c r="LU136" s="11"/>
      <c r="LV136" s="11"/>
      <c r="LW136" s="11"/>
      <c r="LX136" s="11"/>
      <c r="LY136" s="11"/>
      <c r="LZ136" s="11"/>
      <c r="MA136" s="11"/>
      <c r="MB136" s="11"/>
      <c r="MC136" s="11"/>
      <c r="MD136" s="11"/>
      <c r="ME136" s="11"/>
      <c r="MF136" s="11"/>
      <c r="MG136" s="11"/>
      <c r="MH136" s="11"/>
      <c r="MI136" s="11"/>
      <c r="MJ136" s="11"/>
      <c r="MK136" s="11"/>
      <c r="ML136" s="11"/>
      <c r="MM136" s="11"/>
      <c r="MN136" s="11"/>
      <c r="MO136" s="11"/>
      <c r="MP136" s="11"/>
      <c r="MQ136" s="11"/>
      <c r="MR136" s="11"/>
      <c r="MS136" s="11"/>
      <c r="MT136" s="11"/>
      <c r="MU136" s="11"/>
      <c r="MV136" s="11"/>
      <c r="MW136" s="11"/>
      <c r="MX136" s="11"/>
      <c r="MY136" s="11"/>
      <c r="MZ136" s="11"/>
      <c r="NA136" s="11"/>
      <c r="NB136" s="11"/>
      <c r="NC136" s="11"/>
      <c r="ND136" s="11"/>
      <c r="NE136" s="11"/>
      <c r="NF136" s="11"/>
      <c r="NG136" s="11"/>
      <c r="NH136" s="11"/>
      <c r="NI136" s="11"/>
      <c r="NJ136" s="11"/>
      <c r="NK136" s="11"/>
      <c r="NL136" s="11"/>
      <c r="NM136" s="11"/>
      <c r="NN136" s="11"/>
      <c r="NO136" s="11"/>
      <c r="NP136" s="11"/>
      <c r="NQ136" s="11"/>
      <c r="NR136" s="11"/>
      <c r="NS136" s="11"/>
      <c r="NT136" s="11"/>
      <c r="NU136" s="11"/>
      <c r="NV136" s="11"/>
      <c r="NW136" s="11"/>
      <c r="NX136" s="11"/>
      <c r="NY136" s="11"/>
      <c r="NZ136" s="11"/>
      <c r="OA136" s="11"/>
      <c r="OB136" s="11"/>
      <c r="OC136" s="11"/>
      <c r="OD136" s="11"/>
      <c r="OE136" s="11"/>
      <c r="OF136" s="11"/>
      <c r="OG136" s="11"/>
      <c r="OH136" s="11"/>
      <c r="OI136" s="11"/>
      <c r="OJ136" s="11"/>
      <c r="OK136" s="11"/>
      <c r="OL136" s="11"/>
      <c r="OM136" s="11"/>
      <c r="ON136" s="11"/>
      <c r="OO136" s="11"/>
      <c r="OP136" s="11"/>
      <c r="OQ136" s="11"/>
      <c r="OR136" s="11"/>
      <c r="OS136" s="11"/>
      <c r="OT136" s="11"/>
      <c r="OU136" s="11"/>
      <c r="OV136" s="11"/>
      <c r="OW136" s="11"/>
      <c r="OX136" s="11"/>
      <c r="OY136" s="11"/>
      <c r="OZ136" s="11"/>
      <c r="PA136" s="11"/>
      <c r="PB136" s="11"/>
      <c r="PC136" s="11"/>
      <c r="PD136" s="11"/>
      <c r="PE136" s="11"/>
      <c r="PF136" s="11"/>
      <c r="PG136" s="11"/>
      <c r="PH136" s="11"/>
      <c r="PI136" s="11"/>
      <c r="PJ136" s="11"/>
      <c r="PK136" s="11"/>
      <c r="PL136" s="11"/>
      <c r="PM136" s="11"/>
      <c r="PN136" s="11"/>
      <c r="PO136" s="11"/>
      <c r="PP136" s="11"/>
      <c r="PQ136" s="11"/>
      <c r="PR136" s="11"/>
      <c r="PS136" s="11"/>
      <c r="PT136" s="11"/>
      <c r="PU136" s="11"/>
      <c r="PV136" s="11"/>
      <c r="PW136" s="11"/>
      <c r="PX136" s="11"/>
      <c r="PY136" s="11"/>
      <c r="PZ136" s="11"/>
      <c r="QA136" s="11"/>
      <c r="QB136" s="11"/>
      <c r="QC136" s="11"/>
      <c r="QD136" s="11"/>
      <c r="QE136" s="11"/>
      <c r="QF136" s="11"/>
      <c r="QG136" s="11"/>
      <c r="QH136" s="11"/>
      <c r="QI136" s="11"/>
      <c r="QJ136" s="11"/>
      <c r="QK136" s="11"/>
      <c r="QL136" s="11"/>
      <c r="QM136" s="11"/>
      <c r="QN136" s="11"/>
      <c r="QO136" s="11"/>
      <c r="QP136" s="11"/>
      <c r="QQ136" s="11"/>
      <c r="QR136" s="11"/>
      <c r="QS136" s="11"/>
      <c r="QT136" s="11"/>
      <c r="QU136" s="11"/>
      <c r="QV136" s="11"/>
      <c r="QW136" s="11"/>
      <c r="QX136" s="11"/>
      <c r="QY136" s="11"/>
      <c r="QZ136" s="11"/>
      <c r="RA136" s="11"/>
      <c r="RB136" s="11"/>
      <c r="RC136" s="11"/>
      <c r="RD136" s="11"/>
      <c r="RE136" s="11"/>
      <c r="RF136" s="11"/>
      <c r="RG136" s="11"/>
      <c r="RH136" s="11"/>
      <c r="RI136" s="11"/>
      <c r="RJ136" s="11"/>
      <c r="RK136" s="11"/>
      <c r="RL136" s="11"/>
      <c r="RM136" s="11"/>
      <c r="RN136" s="11"/>
      <c r="RO136" s="11"/>
      <c r="RP136" s="11"/>
      <c r="RQ136" s="11"/>
      <c r="RR136" s="11"/>
      <c r="RS136" s="11"/>
      <c r="RT136" s="11"/>
      <c r="RU136" s="11"/>
      <c r="RV136" s="11"/>
      <c r="RW136" s="11"/>
      <c r="RX136" s="11"/>
      <c r="RY136" s="11"/>
      <c r="RZ136" s="11"/>
      <c r="SA136" s="11"/>
      <c r="SB136" s="11"/>
      <c r="SC136" s="11"/>
      <c r="SD136" s="11"/>
      <c r="SE136" s="11"/>
      <c r="SF136" s="11"/>
      <c r="SG136" s="11"/>
      <c r="SH136" s="11"/>
      <c r="SI136" s="11"/>
      <c r="SJ136" s="11"/>
      <c r="SK136" s="11"/>
      <c r="SL136" s="11"/>
      <c r="SM136" s="11"/>
      <c r="SN136" s="11"/>
      <c r="SO136" s="11"/>
      <c r="SP136" s="11"/>
      <c r="SQ136" s="11"/>
      <c r="SR136" s="11"/>
      <c r="SS136" s="11"/>
      <c r="ST136" s="11"/>
      <c r="SU136" s="11"/>
      <c r="SV136" s="11"/>
      <c r="SW136" s="11"/>
      <c r="SX136" s="11"/>
      <c r="SY136" s="11"/>
      <c r="SZ136" s="11"/>
      <c r="TA136" s="11"/>
      <c r="TB136" s="11"/>
      <c r="TC136" s="11"/>
      <c r="TD136" s="11"/>
      <c r="TE136" s="11"/>
      <c r="TF136" s="11"/>
      <c r="TG136" s="11"/>
      <c r="TH136" s="11"/>
      <c r="TI136" s="11"/>
      <c r="TJ136" s="11"/>
      <c r="TK136" s="11"/>
      <c r="TL136" s="11"/>
      <c r="TM136" s="11"/>
      <c r="TN136" s="11"/>
      <c r="TO136" s="11"/>
      <c r="TP136" s="11"/>
      <c r="TQ136" s="11"/>
      <c r="TR136" s="11"/>
      <c r="TS136" s="11"/>
      <c r="TT136" s="11"/>
      <c r="TU136" s="11"/>
      <c r="TV136" s="11"/>
      <c r="TW136" s="11"/>
      <c r="TX136" s="11"/>
      <c r="TY136" s="11"/>
      <c r="TZ136" s="11"/>
      <c r="UA136" s="11"/>
      <c r="UB136" s="11"/>
      <c r="UC136" s="11"/>
      <c r="UD136" s="11"/>
      <c r="UE136" s="11"/>
      <c r="UF136" s="11"/>
      <c r="UG136" s="11"/>
      <c r="UH136" s="11"/>
      <c r="UI136" s="11"/>
      <c r="UJ136" s="11"/>
      <c r="UK136" s="11"/>
      <c r="UL136" s="11"/>
      <c r="UM136" s="11"/>
      <c r="UN136" s="11"/>
      <c r="UO136" s="11"/>
      <c r="UP136" s="11"/>
      <c r="UQ136" s="11"/>
      <c r="UR136" s="11"/>
      <c r="US136" s="11"/>
      <c r="UT136" s="11"/>
      <c r="UU136" s="11"/>
      <c r="UV136" s="11"/>
      <c r="UW136" s="11"/>
      <c r="UX136" s="11"/>
      <c r="UY136" s="11"/>
      <c r="UZ136" s="11"/>
      <c r="VA136" s="11"/>
      <c r="VB136" s="11"/>
      <c r="VC136" s="11"/>
      <c r="VD136" s="11"/>
      <c r="VE136" s="11"/>
      <c r="VF136" s="11"/>
      <c r="VG136" s="11"/>
      <c r="VH136" s="11"/>
      <c r="VI136" s="11"/>
      <c r="VJ136" s="11"/>
      <c r="VK136" s="11"/>
      <c r="VL136" s="11"/>
      <c r="VM136" s="11"/>
      <c r="VN136" s="11"/>
      <c r="VO136" s="11"/>
      <c r="VP136" s="11"/>
      <c r="VQ136" s="11"/>
      <c r="VR136" s="11"/>
      <c r="VS136" s="11"/>
      <c r="VT136" s="11"/>
      <c r="VU136" s="11"/>
      <c r="VV136" s="11"/>
      <c r="VW136" s="11"/>
      <c r="VX136" s="11"/>
      <c r="VY136" s="11"/>
      <c r="VZ136" s="11"/>
      <c r="WA136" s="11"/>
      <c r="WB136" s="11"/>
      <c r="WC136" s="11"/>
      <c r="WD136" s="11"/>
      <c r="WE136" s="11"/>
      <c r="WF136" s="11"/>
      <c r="WG136" s="11"/>
      <c r="WH136" s="11"/>
      <c r="WI136" s="11"/>
      <c r="WJ136" s="11"/>
      <c r="WK136" s="11"/>
      <c r="WL136" s="11"/>
      <c r="WM136" s="11"/>
      <c r="WN136" s="11"/>
      <c r="WO136" s="11"/>
      <c r="WP136" s="11"/>
      <c r="WQ136" s="11"/>
      <c r="WR136" s="11"/>
      <c r="WS136" s="11"/>
      <c r="WT136" s="11"/>
      <c r="WU136" s="11"/>
      <c r="WV136" s="11"/>
      <c r="WW136" s="11"/>
      <c r="WX136" s="11"/>
      <c r="WY136" s="11"/>
      <c r="WZ136" s="11"/>
      <c r="XA136" s="11"/>
      <c r="XB136" s="11"/>
      <c r="XC136" s="11"/>
      <c r="XD136" s="11"/>
      <c r="XE136" s="11"/>
      <c r="XF136" s="11"/>
      <c r="XG136" s="11"/>
      <c r="XH136" s="11"/>
      <c r="XI136" s="11"/>
      <c r="XJ136" s="11"/>
      <c r="XK136" s="11"/>
      <c r="XL136" s="11"/>
      <c r="XM136" s="11"/>
      <c r="XN136" s="11"/>
      <c r="XO136" s="11"/>
      <c r="XP136" s="11"/>
      <c r="XQ136" s="11"/>
      <c r="XR136" s="11"/>
      <c r="XS136" s="11"/>
      <c r="XT136" s="11"/>
      <c r="XU136" s="11"/>
      <c r="XV136" s="11"/>
      <c r="XW136" s="11"/>
      <c r="XX136" s="11"/>
      <c r="XY136" s="11"/>
      <c r="XZ136" s="11"/>
      <c r="YA136" s="11"/>
      <c r="YB136" s="11"/>
      <c r="YC136" s="11"/>
      <c r="YD136" s="11"/>
      <c r="YE136" s="11"/>
      <c r="YF136" s="11"/>
      <c r="YG136" s="11"/>
      <c r="YH136" s="11"/>
      <c r="YI136" s="11"/>
      <c r="YJ136" s="11"/>
      <c r="YK136" s="11"/>
      <c r="YL136" s="11"/>
      <c r="YM136" s="11"/>
      <c r="YN136" s="11"/>
      <c r="YO136" s="11"/>
      <c r="YP136" s="11"/>
      <c r="YQ136" s="11"/>
      <c r="YR136" s="11"/>
      <c r="YS136" s="11"/>
      <c r="YT136" s="11"/>
      <c r="YU136" s="11"/>
      <c r="YV136" s="11"/>
      <c r="YW136" s="11"/>
      <c r="YX136" s="11"/>
      <c r="YY136" s="11"/>
      <c r="YZ136" s="11"/>
      <c r="ZA136" s="11"/>
      <c r="ZB136" s="11"/>
      <c r="ZC136" s="11"/>
      <c r="ZD136" s="11"/>
      <c r="ZE136" s="11"/>
      <c r="ZF136" s="11"/>
      <c r="ZG136" s="11"/>
      <c r="ZH136" s="11"/>
      <c r="ZI136" s="11"/>
      <c r="ZJ136" s="11"/>
      <c r="ZK136" s="11"/>
      <c r="ZL136" s="11"/>
      <c r="ZM136" s="11"/>
      <c r="ZN136" s="11"/>
      <c r="ZO136" s="11"/>
      <c r="ZP136" s="11"/>
      <c r="ZQ136" s="11"/>
      <c r="ZR136" s="11"/>
      <c r="ZS136" s="11"/>
      <c r="ZT136" s="11"/>
      <c r="ZU136" s="11"/>
      <c r="ZV136" s="11"/>
      <c r="ZW136" s="11"/>
      <c r="ZX136" s="11"/>
      <c r="ZY136" s="11"/>
      <c r="ZZ136" s="11"/>
      <c r="AAA136" s="11"/>
      <c r="AAB136" s="11"/>
      <c r="AAC136" s="11"/>
      <c r="AAD136" s="11"/>
      <c r="AAE136" s="11"/>
      <c r="AAF136" s="11"/>
      <c r="AAG136" s="11"/>
      <c r="AAH136" s="11"/>
      <c r="AAI136" s="11"/>
      <c r="AAJ136" s="11"/>
      <c r="AAK136" s="11"/>
      <c r="AAL136" s="11"/>
      <c r="AAM136" s="11"/>
      <c r="AAN136" s="11"/>
      <c r="AAO136" s="11"/>
      <c r="AAP136" s="11"/>
      <c r="AAQ136" s="11"/>
      <c r="AAR136" s="11"/>
      <c r="AAS136" s="11"/>
      <c r="AAT136" s="11"/>
      <c r="AAU136" s="11"/>
      <c r="AAV136" s="11"/>
      <c r="AAW136" s="11"/>
      <c r="AAX136" s="11"/>
      <c r="AAY136" s="11"/>
      <c r="AAZ136" s="11"/>
      <c r="ABA136" s="11"/>
      <c r="ABB136" s="11"/>
      <c r="ABC136" s="11"/>
      <c r="ABD136" s="11"/>
      <c r="ABE136" s="11"/>
      <c r="ABF136" s="11"/>
      <c r="ABG136" s="11"/>
      <c r="ABH136" s="11"/>
      <c r="ABI136" s="11"/>
      <c r="ABJ136" s="11"/>
      <c r="ABK136" s="11"/>
      <c r="ABL136" s="11"/>
      <c r="ABM136" s="11"/>
      <c r="ABN136" s="11"/>
      <c r="ABO136" s="11"/>
      <c r="ABP136" s="11"/>
      <c r="ABQ136" s="11"/>
      <c r="ABR136" s="11"/>
      <c r="ABS136" s="11"/>
      <c r="ABT136" s="11"/>
      <c r="ABU136" s="11"/>
      <c r="ABV136" s="11"/>
      <c r="ABW136" s="11"/>
      <c r="ABX136" s="11"/>
      <c r="ABY136" s="11"/>
      <c r="ABZ136" s="11"/>
      <c r="ACA136" s="11"/>
      <c r="ACB136" s="11"/>
      <c r="ACC136" s="11"/>
      <c r="ACD136" s="11"/>
      <c r="ACE136" s="11"/>
      <c r="ACF136" s="11"/>
      <c r="ACG136" s="11"/>
      <c r="ACH136" s="11"/>
      <c r="ACI136" s="11"/>
      <c r="ACJ136" s="11"/>
      <c r="ACK136" s="11"/>
      <c r="ACL136" s="11"/>
      <c r="ACM136" s="11"/>
      <c r="ACN136" s="11"/>
      <c r="ACO136" s="11"/>
      <c r="ACP136" s="11"/>
      <c r="ACQ136" s="11"/>
      <c r="ACR136" s="11"/>
      <c r="ACS136" s="11"/>
      <c r="ACT136" s="11"/>
      <c r="ACU136" s="11"/>
      <c r="ACV136" s="11"/>
      <c r="ACW136" s="11"/>
      <c r="ACX136" s="11"/>
      <c r="ACY136" s="11"/>
      <c r="ACZ136" s="11"/>
      <c r="ADA136" s="11"/>
      <c r="ADB136" s="11"/>
      <c r="ADC136" s="11"/>
      <c r="ADD136" s="11"/>
      <c r="ADE136" s="11"/>
      <c r="ADF136" s="11"/>
      <c r="ADG136" s="11"/>
      <c r="ADH136" s="11"/>
      <c r="ADI136" s="11"/>
      <c r="ADJ136" s="11"/>
      <c r="ADK136" s="11"/>
      <c r="ADL136" s="11"/>
      <c r="ADM136" s="11"/>
      <c r="ADN136" s="11"/>
      <c r="ADO136" s="11"/>
      <c r="ADP136" s="11"/>
      <c r="ADQ136" s="11"/>
      <c r="ADR136" s="11"/>
      <c r="ADS136" s="11"/>
      <c r="ADT136" s="11"/>
      <c r="ADU136" s="11"/>
      <c r="ADV136" s="11"/>
      <c r="ADW136" s="11"/>
      <c r="ADX136" s="11"/>
      <c r="ADY136" s="11"/>
      <c r="ADZ136" s="11"/>
      <c r="AEA136" s="11"/>
      <c r="AEB136" s="11"/>
      <c r="AEC136" s="11"/>
      <c r="AED136" s="11"/>
      <c r="AEE136" s="11"/>
      <c r="AEF136" s="11"/>
      <c r="AEG136" s="11"/>
      <c r="AEH136" s="11"/>
      <c r="AEI136" s="11"/>
      <c r="AEJ136" s="11"/>
      <c r="AEK136" s="11"/>
      <c r="AEL136" s="11"/>
      <c r="AEM136" s="11"/>
      <c r="AEN136" s="11"/>
      <c r="AEO136" s="11"/>
      <c r="AEP136" s="11"/>
      <c r="AEQ136" s="11"/>
      <c r="AER136" s="11"/>
      <c r="AES136" s="11"/>
      <c r="AET136" s="11"/>
      <c r="AEU136" s="11"/>
      <c r="AEV136" s="11"/>
      <c r="AEW136" s="11"/>
      <c r="AEX136" s="11"/>
      <c r="AEY136" s="11"/>
      <c r="AEZ136" s="11"/>
      <c r="AFA136" s="11"/>
      <c r="AFB136" s="11"/>
      <c r="AFC136" s="11"/>
      <c r="AFD136" s="11"/>
      <c r="AFE136" s="11"/>
      <c r="AFF136" s="11"/>
      <c r="AFG136" s="11"/>
      <c r="AFH136" s="11"/>
      <c r="AFI136" s="11"/>
      <c r="AFJ136" s="11"/>
      <c r="AFK136" s="11"/>
      <c r="AFL136" s="11"/>
      <c r="AFM136" s="11"/>
      <c r="AFN136" s="11"/>
      <c r="AFO136" s="11"/>
      <c r="AFP136" s="11"/>
      <c r="AFQ136" s="11"/>
      <c r="AFR136" s="11"/>
      <c r="AFS136" s="11"/>
      <c r="AFT136" s="11"/>
      <c r="AFU136" s="11"/>
      <c r="AFV136" s="11"/>
      <c r="AFW136" s="11"/>
      <c r="AFX136" s="11"/>
      <c r="AFY136" s="11"/>
      <c r="AFZ136" s="11"/>
      <c r="AGA136" s="11"/>
      <c r="AGB136" s="11"/>
      <c r="AGC136" s="11"/>
      <c r="AGD136" s="11"/>
      <c r="AGE136" s="11"/>
      <c r="AGF136" s="11"/>
      <c r="AGG136" s="11"/>
      <c r="AGH136" s="11"/>
      <c r="AGI136" s="11"/>
      <c r="AGJ136" s="11"/>
      <c r="AGK136" s="11"/>
      <c r="AGL136" s="11"/>
      <c r="AGM136" s="11"/>
      <c r="AGN136" s="11"/>
      <c r="AGO136" s="11"/>
      <c r="AGP136" s="11"/>
      <c r="AGQ136" s="11"/>
      <c r="AGR136" s="11"/>
      <c r="AGS136" s="11"/>
      <c r="AGT136" s="11"/>
      <c r="AGU136" s="11"/>
      <c r="AGV136" s="11"/>
      <c r="AGW136" s="11"/>
      <c r="AGX136" s="11"/>
      <c r="AGY136" s="11"/>
      <c r="AGZ136" s="11"/>
      <c r="AHA136" s="11"/>
      <c r="AHB136" s="11"/>
      <c r="AHC136" s="11"/>
      <c r="AHD136" s="11"/>
      <c r="AHE136" s="11"/>
      <c r="AHF136" s="11"/>
      <c r="AHG136" s="11"/>
      <c r="AHH136" s="11"/>
      <c r="AHI136" s="11"/>
      <c r="AHJ136" s="11"/>
      <c r="AHK136" s="11"/>
      <c r="AHL136" s="11"/>
      <c r="AHM136" s="11"/>
      <c r="AHN136" s="11"/>
      <c r="AHO136" s="11"/>
      <c r="AHP136" s="11"/>
      <c r="AHQ136" s="11"/>
      <c r="AHR136" s="11"/>
      <c r="AHS136" s="11"/>
      <c r="AHT136" s="11"/>
      <c r="AHU136" s="11"/>
      <c r="AHV136" s="11"/>
      <c r="AHW136" s="11"/>
      <c r="AHX136" s="11"/>
      <c r="AHY136" s="11"/>
      <c r="AHZ136" s="11"/>
      <c r="AIA136" s="11"/>
      <c r="AIB136" s="11"/>
      <c r="AIC136" s="11"/>
      <c r="AID136" s="11"/>
      <c r="AIE136" s="11"/>
      <c r="AIF136" s="11"/>
      <c r="AIG136" s="11"/>
      <c r="AIH136" s="11"/>
      <c r="AII136" s="11"/>
      <c r="AIJ136" s="11"/>
      <c r="AIK136" s="11"/>
      <c r="AIL136" s="11"/>
      <c r="AIM136" s="11"/>
      <c r="AIN136" s="11"/>
      <c r="AIO136" s="11"/>
      <c r="AIP136" s="11"/>
      <c r="AIQ136" s="11"/>
      <c r="AIR136" s="11"/>
      <c r="AIS136" s="11"/>
      <c r="AIT136" s="11"/>
      <c r="AIU136" s="11"/>
      <c r="AIV136" s="11"/>
      <c r="AIW136" s="11"/>
      <c r="AIX136" s="11"/>
      <c r="AIY136" s="11"/>
      <c r="AIZ136" s="11"/>
      <c r="AJA136" s="11"/>
      <c r="AJB136" s="11"/>
      <c r="AJC136" s="11"/>
      <c r="AJD136" s="11"/>
      <c r="AJE136" s="11"/>
      <c r="AJF136" s="11"/>
      <c r="AJG136" s="11"/>
      <c r="AJH136" s="11"/>
      <c r="AJI136" s="11"/>
      <c r="AJJ136" s="11"/>
      <c r="AJK136" s="11"/>
      <c r="AJL136" s="11"/>
      <c r="AJM136" s="11"/>
      <c r="AJN136" s="11"/>
      <c r="AJO136" s="11"/>
      <c r="AJP136" s="11"/>
      <c r="AJQ136" s="11"/>
      <c r="AJR136" s="11"/>
      <c r="AJS136" s="11"/>
      <c r="AJT136" s="11"/>
      <c r="AJU136" s="11"/>
      <c r="AJV136" s="11"/>
      <c r="AJW136" s="11"/>
      <c r="AJX136" s="11"/>
      <c r="AJY136" s="11"/>
      <c r="AJZ136" s="11"/>
      <c r="AKA136" s="11"/>
      <c r="AKB136" s="11"/>
      <c r="AKC136" s="11"/>
      <c r="AKD136" s="11"/>
      <c r="AKE136" s="11"/>
      <c r="AKF136" s="11"/>
      <c r="AKG136" s="11"/>
      <c r="AKH136" s="11"/>
      <c r="AKI136" s="11"/>
      <c r="AKJ136" s="11"/>
      <c r="AKK136" s="11"/>
      <c r="AKL136" s="11"/>
      <c r="AKM136" s="11"/>
      <c r="AKN136" s="11"/>
      <c r="AKO136" s="11"/>
      <c r="AKP136" s="11"/>
      <c r="AKQ136" s="11"/>
      <c r="AKR136" s="11"/>
      <c r="AKS136" s="11"/>
      <c r="AKT136" s="11"/>
      <c r="AKU136" s="11"/>
      <c r="AKV136" s="11"/>
      <c r="AKW136" s="11"/>
      <c r="AKX136" s="11"/>
      <c r="AKY136" s="11"/>
      <c r="AKZ136" s="11"/>
      <c r="ALA136" s="11"/>
      <c r="ALB136" s="11"/>
      <c r="ALC136" s="11"/>
      <c r="ALD136" s="11"/>
      <c r="ALE136" s="11"/>
      <c r="ALF136" s="11"/>
      <c r="ALG136" s="11"/>
      <c r="ALH136" s="11"/>
      <c r="ALI136" s="11"/>
      <c r="ALJ136" s="11"/>
      <c r="ALK136" s="11"/>
      <c r="ALL136" s="11"/>
      <c r="ALM136" s="11"/>
      <c r="ALN136" s="11"/>
      <c r="ALO136" s="11"/>
      <c r="ALP136" s="11"/>
      <c r="ALQ136" s="11"/>
      <c r="ALR136" s="11"/>
      <c r="ALS136" s="11"/>
      <c r="ALT136" s="11"/>
      <c r="ALU136" s="11"/>
      <c r="ALV136" s="11"/>
      <c r="ALW136" s="11"/>
      <c r="ALX136" s="11"/>
      <c r="ALY136" s="11"/>
      <c r="ALZ136" s="11"/>
      <c r="AMA136" s="11"/>
      <c r="AMB136" s="11"/>
      <c r="AMC136" s="11"/>
    </row>
    <row r="137" spans="1:1017" ht="13.5" customHeight="1" x14ac:dyDescent="0.25">
      <c r="A137" s="36" t="s">
        <v>100</v>
      </c>
      <c r="B137" s="9" t="s">
        <v>95</v>
      </c>
      <c r="C137" s="8">
        <v>2.48</v>
      </c>
      <c r="D137" s="8">
        <v>3.2</v>
      </c>
      <c r="E137" s="9" t="s">
        <v>220</v>
      </c>
      <c r="F137" s="8">
        <v>1.0209999999999999</v>
      </c>
      <c r="G137" s="27" t="s">
        <v>10</v>
      </c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  <c r="HA137" s="11"/>
      <c r="HB137" s="11"/>
      <c r="HC137" s="11"/>
      <c r="HD137" s="11"/>
      <c r="HE137" s="11"/>
      <c r="HF137" s="11"/>
      <c r="HG137" s="11"/>
      <c r="HH137" s="11"/>
      <c r="HI137" s="11"/>
      <c r="HJ137" s="11"/>
      <c r="HK137" s="11"/>
      <c r="HL137" s="11"/>
      <c r="HM137" s="11"/>
      <c r="HN137" s="11"/>
      <c r="HO137" s="11"/>
      <c r="HP137" s="11"/>
      <c r="HQ137" s="11"/>
      <c r="HR137" s="11"/>
      <c r="HS137" s="11"/>
      <c r="HT137" s="11"/>
      <c r="HU137" s="11"/>
      <c r="HV137" s="11"/>
      <c r="HW137" s="11"/>
      <c r="HX137" s="11"/>
      <c r="HY137" s="11"/>
      <c r="HZ137" s="11"/>
      <c r="IA137" s="11"/>
      <c r="IB137" s="11"/>
      <c r="IC137" s="11"/>
      <c r="ID137" s="11"/>
      <c r="IE137" s="11"/>
      <c r="IF137" s="11"/>
      <c r="IG137" s="11"/>
      <c r="IH137" s="11"/>
      <c r="II137" s="11"/>
      <c r="IJ137" s="11"/>
      <c r="IK137" s="11"/>
      <c r="IL137" s="11"/>
      <c r="IM137" s="11"/>
      <c r="IN137" s="11"/>
      <c r="IO137" s="11"/>
      <c r="IP137" s="11"/>
      <c r="IQ137" s="11"/>
      <c r="IR137" s="11"/>
      <c r="IS137" s="11"/>
      <c r="IT137" s="11"/>
      <c r="IU137" s="11"/>
      <c r="IV137" s="11"/>
      <c r="IW137" s="11"/>
      <c r="IX137" s="11"/>
      <c r="IY137" s="11"/>
      <c r="IZ137" s="11"/>
      <c r="JA137" s="11"/>
      <c r="JB137" s="11"/>
      <c r="JC137" s="11"/>
      <c r="JD137" s="11"/>
      <c r="JE137" s="11"/>
      <c r="JF137" s="11"/>
      <c r="JG137" s="11"/>
      <c r="JH137" s="11"/>
      <c r="JI137" s="11"/>
      <c r="JJ137" s="11"/>
      <c r="JK137" s="11"/>
      <c r="JL137" s="11"/>
      <c r="JM137" s="11"/>
      <c r="JN137" s="11"/>
      <c r="JO137" s="11"/>
      <c r="JP137" s="11"/>
      <c r="JQ137" s="11"/>
      <c r="JR137" s="11"/>
      <c r="JS137" s="11"/>
      <c r="JT137" s="11"/>
      <c r="JU137" s="11"/>
      <c r="JV137" s="11"/>
      <c r="JW137" s="11"/>
      <c r="JX137" s="11"/>
      <c r="JY137" s="11"/>
      <c r="JZ137" s="11"/>
      <c r="KA137" s="11"/>
      <c r="KB137" s="11"/>
      <c r="KC137" s="11"/>
      <c r="KD137" s="11"/>
      <c r="KE137" s="11"/>
      <c r="KF137" s="11"/>
      <c r="KG137" s="11"/>
      <c r="KH137" s="11"/>
      <c r="KI137" s="11"/>
      <c r="KJ137" s="11"/>
      <c r="KK137" s="11"/>
      <c r="KL137" s="11"/>
      <c r="KM137" s="11"/>
      <c r="KN137" s="11"/>
      <c r="KO137" s="11"/>
      <c r="KP137" s="11"/>
      <c r="KQ137" s="11"/>
      <c r="KR137" s="11"/>
      <c r="KS137" s="11"/>
      <c r="KT137" s="11"/>
      <c r="KU137" s="11"/>
      <c r="KV137" s="11"/>
      <c r="KW137" s="11"/>
      <c r="KX137" s="11"/>
      <c r="KY137" s="11"/>
      <c r="KZ137" s="11"/>
      <c r="LA137" s="11"/>
      <c r="LB137" s="11"/>
      <c r="LC137" s="11"/>
      <c r="LD137" s="11"/>
      <c r="LE137" s="11"/>
      <c r="LF137" s="11"/>
      <c r="LG137" s="11"/>
      <c r="LH137" s="11"/>
      <c r="LI137" s="11"/>
      <c r="LJ137" s="11"/>
      <c r="LK137" s="11"/>
      <c r="LL137" s="11"/>
      <c r="LM137" s="11"/>
      <c r="LN137" s="11"/>
      <c r="LO137" s="11"/>
      <c r="LP137" s="11"/>
      <c r="LQ137" s="11"/>
      <c r="LR137" s="11"/>
      <c r="LS137" s="11"/>
      <c r="LT137" s="11"/>
      <c r="LU137" s="11"/>
      <c r="LV137" s="11"/>
      <c r="LW137" s="11"/>
      <c r="LX137" s="11"/>
      <c r="LY137" s="11"/>
      <c r="LZ137" s="11"/>
      <c r="MA137" s="11"/>
      <c r="MB137" s="11"/>
      <c r="MC137" s="11"/>
      <c r="MD137" s="11"/>
      <c r="ME137" s="11"/>
      <c r="MF137" s="11"/>
      <c r="MG137" s="11"/>
      <c r="MH137" s="11"/>
      <c r="MI137" s="11"/>
      <c r="MJ137" s="11"/>
      <c r="MK137" s="11"/>
      <c r="ML137" s="11"/>
      <c r="MM137" s="11"/>
      <c r="MN137" s="11"/>
      <c r="MO137" s="11"/>
      <c r="MP137" s="11"/>
      <c r="MQ137" s="11"/>
      <c r="MR137" s="11"/>
      <c r="MS137" s="11"/>
      <c r="MT137" s="11"/>
      <c r="MU137" s="11"/>
      <c r="MV137" s="11"/>
      <c r="MW137" s="11"/>
      <c r="MX137" s="11"/>
      <c r="MY137" s="11"/>
      <c r="MZ137" s="11"/>
      <c r="NA137" s="11"/>
      <c r="NB137" s="11"/>
      <c r="NC137" s="11"/>
      <c r="ND137" s="11"/>
      <c r="NE137" s="11"/>
      <c r="NF137" s="11"/>
      <c r="NG137" s="11"/>
      <c r="NH137" s="11"/>
      <c r="NI137" s="11"/>
      <c r="NJ137" s="11"/>
      <c r="NK137" s="11"/>
      <c r="NL137" s="11"/>
      <c r="NM137" s="11"/>
      <c r="NN137" s="11"/>
      <c r="NO137" s="11"/>
      <c r="NP137" s="11"/>
      <c r="NQ137" s="11"/>
      <c r="NR137" s="11"/>
      <c r="NS137" s="11"/>
      <c r="NT137" s="11"/>
      <c r="NU137" s="11"/>
      <c r="NV137" s="11"/>
      <c r="NW137" s="11"/>
      <c r="NX137" s="11"/>
      <c r="NY137" s="11"/>
      <c r="NZ137" s="11"/>
      <c r="OA137" s="11"/>
      <c r="OB137" s="11"/>
      <c r="OC137" s="11"/>
      <c r="OD137" s="11"/>
      <c r="OE137" s="11"/>
      <c r="OF137" s="11"/>
      <c r="OG137" s="11"/>
      <c r="OH137" s="11"/>
      <c r="OI137" s="11"/>
      <c r="OJ137" s="11"/>
      <c r="OK137" s="11"/>
      <c r="OL137" s="11"/>
      <c r="OM137" s="11"/>
      <c r="ON137" s="11"/>
      <c r="OO137" s="11"/>
      <c r="OP137" s="11"/>
      <c r="OQ137" s="11"/>
      <c r="OR137" s="11"/>
      <c r="OS137" s="11"/>
      <c r="OT137" s="11"/>
      <c r="OU137" s="11"/>
      <c r="OV137" s="11"/>
      <c r="OW137" s="11"/>
      <c r="OX137" s="11"/>
      <c r="OY137" s="11"/>
      <c r="OZ137" s="11"/>
      <c r="PA137" s="11"/>
      <c r="PB137" s="11"/>
      <c r="PC137" s="11"/>
      <c r="PD137" s="11"/>
      <c r="PE137" s="11"/>
      <c r="PF137" s="11"/>
      <c r="PG137" s="11"/>
      <c r="PH137" s="11"/>
      <c r="PI137" s="11"/>
      <c r="PJ137" s="11"/>
      <c r="PK137" s="11"/>
      <c r="PL137" s="11"/>
      <c r="PM137" s="11"/>
      <c r="PN137" s="11"/>
      <c r="PO137" s="11"/>
      <c r="PP137" s="11"/>
      <c r="PQ137" s="11"/>
      <c r="PR137" s="11"/>
      <c r="PS137" s="11"/>
      <c r="PT137" s="11"/>
      <c r="PU137" s="11"/>
      <c r="PV137" s="11"/>
      <c r="PW137" s="11"/>
      <c r="PX137" s="11"/>
      <c r="PY137" s="11"/>
      <c r="PZ137" s="11"/>
      <c r="QA137" s="11"/>
      <c r="QB137" s="11"/>
      <c r="QC137" s="11"/>
      <c r="QD137" s="11"/>
      <c r="QE137" s="11"/>
      <c r="QF137" s="11"/>
      <c r="QG137" s="11"/>
      <c r="QH137" s="11"/>
      <c r="QI137" s="11"/>
      <c r="QJ137" s="11"/>
      <c r="QK137" s="11"/>
      <c r="QL137" s="11"/>
      <c r="QM137" s="11"/>
      <c r="QN137" s="11"/>
      <c r="QO137" s="11"/>
      <c r="QP137" s="11"/>
      <c r="QQ137" s="11"/>
      <c r="QR137" s="11"/>
      <c r="QS137" s="11"/>
      <c r="QT137" s="11"/>
      <c r="QU137" s="11"/>
      <c r="QV137" s="11"/>
      <c r="QW137" s="11"/>
      <c r="QX137" s="11"/>
      <c r="QY137" s="11"/>
      <c r="QZ137" s="11"/>
      <c r="RA137" s="11"/>
      <c r="RB137" s="11"/>
      <c r="RC137" s="11"/>
      <c r="RD137" s="11"/>
      <c r="RE137" s="11"/>
      <c r="RF137" s="11"/>
      <c r="RG137" s="11"/>
      <c r="RH137" s="11"/>
      <c r="RI137" s="11"/>
      <c r="RJ137" s="11"/>
      <c r="RK137" s="11"/>
      <c r="RL137" s="11"/>
      <c r="RM137" s="11"/>
      <c r="RN137" s="11"/>
      <c r="RO137" s="11"/>
      <c r="RP137" s="11"/>
      <c r="RQ137" s="11"/>
      <c r="RR137" s="11"/>
      <c r="RS137" s="11"/>
      <c r="RT137" s="11"/>
      <c r="RU137" s="11"/>
      <c r="RV137" s="11"/>
      <c r="RW137" s="11"/>
      <c r="RX137" s="11"/>
      <c r="RY137" s="11"/>
      <c r="RZ137" s="11"/>
      <c r="SA137" s="11"/>
      <c r="SB137" s="11"/>
      <c r="SC137" s="11"/>
      <c r="SD137" s="11"/>
      <c r="SE137" s="11"/>
      <c r="SF137" s="11"/>
      <c r="SG137" s="11"/>
      <c r="SH137" s="11"/>
      <c r="SI137" s="11"/>
      <c r="SJ137" s="11"/>
      <c r="SK137" s="11"/>
      <c r="SL137" s="11"/>
      <c r="SM137" s="11"/>
      <c r="SN137" s="11"/>
      <c r="SO137" s="11"/>
      <c r="SP137" s="11"/>
      <c r="SQ137" s="11"/>
      <c r="SR137" s="11"/>
      <c r="SS137" s="11"/>
      <c r="ST137" s="11"/>
      <c r="SU137" s="11"/>
      <c r="SV137" s="11"/>
      <c r="SW137" s="11"/>
      <c r="SX137" s="11"/>
      <c r="SY137" s="11"/>
      <c r="SZ137" s="11"/>
      <c r="TA137" s="11"/>
      <c r="TB137" s="11"/>
      <c r="TC137" s="11"/>
      <c r="TD137" s="11"/>
      <c r="TE137" s="11"/>
      <c r="TF137" s="11"/>
      <c r="TG137" s="11"/>
      <c r="TH137" s="11"/>
      <c r="TI137" s="11"/>
      <c r="TJ137" s="11"/>
      <c r="TK137" s="11"/>
      <c r="TL137" s="11"/>
      <c r="TM137" s="11"/>
      <c r="TN137" s="11"/>
      <c r="TO137" s="11"/>
      <c r="TP137" s="11"/>
      <c r="TQ137" s="11"/>
      <c r="TR137" s="11"/>
      <c r="TS137" s="11"/>
      <c r="TT137" s="11"/>
      <c r="TU137" s="11"/>
      <c r="TV137" s="11"/>
      <c r="TW137" s="11"/>
      <c r="TX137" s="11"/>
      <c r="TY137" s="11"/>
      <c r="TZ137" s="11"/>
      <c r="UA137" s="11"/>
      <c r="UB137" s="11"/>
      <c r="UC137" s="11"/>
      <c r="UD137" s="11"/>
      <c r="UE137" s="11"/>
      <c r="UF137" s="11"/>
      <c r="UG137" s="11"/>
      <c r="UH137" s="11"/>
      <c r="UI137" s="11"/>
      <c r="UJ137" s="11"/>
      <c r="UK137" s="11"/>
      <c r="UL137" s="11"/>
      <c r="UM137" s="11"/>
      <c r="UN137" s="11"/>
      <c r="UO137" s="11"/>
      <c r="UP137" s="11"/>
      <c r="UQ137" s="11"/>
      <c r="UR137" s="11"/>
      <c r="US137" s="11"/>
      <c r="UT137" s="11"/>
      <c r="UU137" s="11"/>
      <c r="UV137" s="11"/>
      <c r="UW137" s="11"/>
      <c r="UX137" s="11"/>
      <c r="UY137" s="11"/>
      <c r="UZ137" s="11"/>
      <c r="VA137" s="11"/>
      <c r="VB137" s="11"/>
      <c r="VC137" s="11"/>
      <c r="VD137" s="11"/>
      <c r="VE137" s="11"/>
      <c r="VF137" s="11"/>
      <c r="VG137" s="11"/>
      <c r="VH137" s="11"/>
      <c r="VI137" s="11"/>
      <c r="VJ137" s="11"/>
      <c r="VK137" s="11"/>
      <c r="VL137" s="11"/>
      <c r="VM137" s="11"/>
      <c r="VN137" s="11"/>
      <c r="VO137" s="11"/>
      <c r="VP137" s="11"/>
      <c r="VQ137" s="11"/>
      <c r="VR137" s="11"/>
      <c r="VS137" s="11"/>
      <c r="VT137" s="11"/>
      <c r="VU137" s="11"/>
      <c r="VV137" s="11"/>
      <c r="VW137" s="11"/>
      <c r="VX137" s="11"/>
      <c r="VY137" s="11"/>
      <c r="VZ137" s="11"/>
      <c r="WA137" s="11"/>
      <c r="WB137" s="11"/>
      <c r="WC137" s="11"/>
      <c r="WD137" s="11"/>
      <c r="WE137" s="11"/>
      <c r="WF137" s="11"/>
      <c r="WG137" s="11"/>
      <c r="WH137" s="11"/>
      <c r="WI137" s="11"/>
      <c r="WJ137" s="11"/>
      <c r="WK137" s="11"/>
      <c r="WL137" s="11"/>
      <c r="WM137" s="11"/>
      <c r="WN137" s="11"/>
      <c r="WO137" s="11"/>
      <c r="WP137" s="11"/>
      <c r="WQ137" s="11"/>
      <c r="WR137" s="11"/>
      <c r="WS137" s="11"/>
      <c r="WT137" s="11"/>
      <c r="WU137" s="11"/>
      <c r="WV137" s="11"/>
      <c r="WW137" s="11"/>
      <c r="WX137" s="11"/>
      <c r="WY137" s="11"/>
      <c r="WZ137" s="11"/>
      <c r="XA137" s="11"/>
      <c r="XB137" s="11"/>
      <c r="XC137" s="11"/>
      <c r="XD137" s="11"/>
      <c r="XE137" s="11"/>
      <c r="XF137" s="11"/>
      <c r="XG137" s="11"/>
      <c r="XH137" s="11"/>
      <c r="XI137" s="11"/>
      <c r="XJ137" s="11"/>
      <c r="XK137" s="11"/>
      <c r="XL137" s="11"/>
      <c r="XM137" s="11"/>
      <c r="XN137" s="11"/>
      <c r="XO137" s="11"/>
      <c r="XP137" s="11"/>
      <c r="XQ137" s="11"/>
      <c r="XR137" s="11"/>
      <c r="XS137" s="11"/>
      <c r="XT137" s="11"/>
      <c r="XU137" s="11"/>
      <c r="XV137" s="11"/>
      <c r="XW137" s="11"/>
      <c r="XX137" s="11"/>
      <c r="XY137" s="11"/>
      <c r="XZ137" s="11"/>
      <c r="YA137" s="11"/>
      <c r="YB137" s="11"/>
      <c r="YC137" s="11"/>
      <c r="YD137" s="11"/>
      <c r="YE137" s="11"/>
      <c r="YF137" s="11"/>
      <c r="YG137" s="11"/>
      <c r="YH137" s="11"/>
      <c r="YI137" s="11"/>
      <c r="YJ137" s="11"/>
      <c r="YK137" s="11"/>
      <c r="YL137" s="11"/>
      <c r="YM137" s="11"/>
      <c r="YN137" s="11"/>
      <c r="YO137" s="11"/>
      <c r="YP137" s="11"/>
      <c r="YQ137" s="11"/>
      <c r="YR137" s="11"/>
      <c r="YS137" s="11"/>
      <c r="YT137" s="11"/>
      <c r="YU137" s="11"/>
      <c r="YV137" s="11"/>
      <c r="YW137" s="11"/>
      <c r="YX137" s="11"/>
      <c r="YY137" s="11"/>
      <c r="YZ137" s="11"/>
      <c r="ZA137" s="11"/>
      <c r="ZB137" s="11"/>
      <c r="ZC137" s="11"/>
      <c r="ZD137" s="11"/>
      <c r="ZE137" s="11"/>
      <c r="ZF137" s="11"/>
      <c r="ZG137" s="11"/>
      <c r="ZH137" s="11"/>
      <c r="ZI137" s="11"/>
      <c r="ZJ137" s="11"/>
      <c r="ZK137" s="11"/>
      <c r="ZL137" s="11"/>
      <c r="ZM137" s="11"/>
      <c r="ZN137" s="11"/>
      <c r="ZO137" s="11"/>
      <c r="ZP137" s="11"/>
      <c r="ZQ137" s="11"/>
      <c r="ZR137" s="11"/>
      <c r="ZS137" s="11"/>
      <c r="ZT137" s="11"/>
      <c r="ZU137" s="11"/>
      <c r="ZV137" s="11"/>
      <c r="ZW137" s="11"/>
      <c r="ZX137" s="11"/>
      <c r="ZY137" s="11"/>
      <c r="ZZ137" s="11"/>
      <c r="AAA137" s="11"/>
      <c r="AAB137" s="11"/>
      <c r="AAC137" s="11"/>
      <c r="AAD137" s="11"/>
      <c r="AAE137" s="11"/>
      <c r="AAF137" s="11"/>
      <c r="AAG137" s="11"/>
      <c r="AAH137" s="11"/>
      <c r="AAI137" s="11"/>
      <c r="AAJ137" s="11"/>
      <c r="AAK137" s="11"/>
      <c r="AAL137" s="11"/>
      <c r="AAM137" s="11"/>
      <c r="AAN137" s="11"/>
      <c r="AAO137" s="11"/>
      <c r="AAP137" s="11"/>
      <c r="AAQ137" s="11"/>
      <c r="AAR137" s="11"/>
      <c r="AAS137" s="11"/>
      <c r="AAT137" s="11"/>
      <c r="AAU137" s="11"/>
      <c r="AAV137" s="11"/>
      <c r="AAW137" s="11"/>
      <c r="AAX137" s="11"/>
      <c r="AAY137" s="11"/>
      <c r="AAZ137" s="11"/>
      <c r="ABA137" s="11"/>
      <c r="ABB137" s="11"/>
      <c r="ABC137" s="11"/>
      <c r="ABD137" s="11"/>
      <c r="ABE137" s="11"/>
      <c r="ABF137" s="11"/>
      <c r="ABG137" s="11"/>
      <c r="ABH137" s="11"/>
      <c r="ABI137" s="11"/>
      <c r="ABJ137" s="11"/>
      <c r="ABK137" s="11"/>
      <c r="ABL137" s="11"/>
      <c r="ABM137" s="11"/>
      <c r="ABN137" s="11"/>
      <c r="ABO137" s="11"/>
      <c r="ABP137" s="11"/>
      <c r="ABQ137" s="11"/>
      <c r="ABR137" s="11"/>
      <c r="ABS137" s="11"/>
      <c r="ABT137" s="11"/>
      <c r="ABU137" s="11"/>
      <c r="ABV137" s="11"/>
      <c r="ABW137" s="11"/>
      <c r="ABX137" s="11"/>
      <c r="ABY137" s="11"/>
      <c r="ABZ137" s="11"/>
      <c r="ACA137" s="11"/>
      <c r="ACB137" s="11"/>
      <c r="ACC137" s="11"/>
      <c r="ACD137" s="11"/>
      <c r="ACE137" s="11"/>
      <c r="ACF137" s="11"/>
      <c r="ACG137" s="11"/>
      <c r="ACH137" s="11"/>
      <c r="ACI137" s="11"/>
      <c r="ACJ137" s="11"/>
      <c r="ACK137" s="11"/>
      <c r="ACL137" s="11"/>
      <c r="ACM137" s="11"/>
      <c r="ACN137" s="11"/>
      <c r="ACO137" s="11"/>
      <c r="ACP137" s="11"/>
      <c r="ACQ137" s="11"/>
      <c r="ACR137" s="11"/>
      <c r="ACS137" s="11"/>
      <c r="ACT137" s="11"/>
      <c r="ACU137" s="11"/>
      <c r="ACV137" s="11"/>
      <c r="ACW137" s="11"/>
      <c r="ACX137" s="11"/>
      <c r="ACY137" s="11"/>
      <c r="ACZ137" s="11"/>
      <c r="ADA137" s="11"/>
      <c r="ADB137" s="11"/>
      <c r="ADC137" s="11"/>
      <c r="ADD137" s="11"/>
      <c r="ADE137" s="11"/>
      <c r="ADF137" s="11"/>
      <c r="ADG137" s="11"/>
      <c r="ADH137" s="11"/>
      <c r="ADI137" s="11"/>
      <c r="ADJ137" s="11"/>
      <c r="ADK137" s="11"/>
      <c r="ADL137" s="11"/>
      <c r="ADM137" s="11"/>
      <c r="ADN137" s="11"/>
      <c r="ADO137" s="11"/>
      <c r="ADP137" s="11"/>
      <c r="ADQ137" s="11"/>
      <c r="ADR137" s="11"/>
      <c r="ADS137" s="11"/>
      <c r="ADT137" s="11"/>
      <c r="ADU137" s="11"/>
      <c r="ADV137" s="11"/>
      <c r="ADW137" s="11"/>
      <c r="ADX137" s="11"/>
      <c r="ADY137" s="11"/>
      <c r="ADZ137" s="11"/>
      <c r="AEA137" s="11"/>
      <c r="AEB137" s="11"/>
      <c r="AEC137" s="11"/>
      <c r="AED137" s="11"/>
      <c r="AEE137" s="11"/>
      <c r="AEF137" s="11"/>
      <c r="AEG137" s="11"/>
      <c r="AEH137" s="11"/>
      <c r="AEI137" s="11"/>
      <c r="AEJ137" s="11"/>
      <c r="AEK137" s="11"/>
      <c r="AEL137" s="11"/>
      <c r="AEM137" s="11"/>
      <c r="AEN137" s="11"/>
      <c r="AEO137" s="11"/>
      <c r="AEP137" s="11"/>
      <c r="AEQ137" s="11"/>
      <c r="AER137" s="11"/>
      <c r="AES137" s="11"/>
      <c r="AET137" s="11"/>
      <c r="AEU137" s="11"/>
      <c r="AEV137" s="11"/>
      <c r="AEW137" s="11"/>
      <c r="AEX137" s="11"/>
      <c r="AEY137" s="11"/>
      <c r="AEZ137" s="11"/>
      <c r="AFA137" s="11"/>
      <c r="AFB137" s="11"/>
      <c r="AFC137" s="11"/>
      <c r="AFD137" s="11"/>
      <c r="AFE137" s="11"/>
      <c r="AFF137" s="11"/>
      <c r="AFG137" s="11"/>
      <c r="AFH137" s="11"/>
      <c r="AFI137" s="11"/>
      <c r="AFJ137" s="11"/>
      <c r="AFK137" s="11"/>
      <c r="AFL137" s="11"/>
      <c r="AFM137" s="11"/>
      <c r="AFN137" s="11"/>
      <c r="AFO137" s="11"/>
      <c r="AFP137" s="11"/>
      <c r="AFQ137" s="11"/>
      <c r="AFR137" s="11"/>
      <c r="AFS137" s="11"/>
      <c r="AFT137" s="11"/>
      <c r="AFU137" s="11"/>
      <c r="AFV137" s="11"/>
      <c r="AFW137" s="11"/>
      <c r="AFX137" s="11"/>
      <c r="AFY137" s="11"/>
      <c r="AFZ137" s="11"/>
      <c r="AGA137" s="11"/>
      <c r="AGB137" s="11"/>
      <c r="AGC137" s="11"/>
      <c r="AGD137" s="11"/>
      <c r="AGE137" s="11"/>
      <c r="AGF137" s="11"/>
      <c r="AGG137" s="11"/>
      <c r="AGH137" s="11"/>
      <c r="AGI137" s="11"/>
      <c r="AGJ137" s="11"/>
      <c r="AGK137" s="11"/>
      <c r="AGL137" s="11"/>
      <c r="AGM137" s="11"/>
      <c r="AGN137" s="11"/>
      <c r="AGO137" s="11"/>
      <c r="AGP137" s="11"/>
      <c r="AGQ137" s="11"/>
      <c r="AGR137" s="11"/>
      <c r="AGS137" s="11"/>
      <c r="AGT137" s="11"/>
      <c r="AGU137" s="11"/>
      <c r="AGV137" s="11"/>
      <c r="AGW137" s="11"/>
      <c r="AGX137" s="11"/>
      <c r="AGY137" s="11"/>
      <c r="AGZ137" s="11"/>
      <c r="AHA137" s="11"/>
      <c r="AHB137" s="11"/>
      <c r="AHC137" s="11"/>
      <c r="AHD137" s="11"/>
      <c r="AHE137" s="11"/>
      <c r="AHF137" s="11"/>
      <c r="AHG137" s="11"/>
      <c r="AHH137" s="11"/>
      <c r="AHI137" s="11"/>
      <c r="AHJ137" s="11"/>
      <c r="AHK137" s="11"/>
      <c r="AHL137" s="11"/>
      <c r="AHM137" s="11"/>
      <c r="AHN137" s="11"/>
      <c r="AHO137" s="11"/>
      <c r="AHP137" s="11"/>
      <c r="AHQ137" s="11"/>
      <c r="AHR137" s="11"/>
      <c r="AHS137" s="11"/>
      <c r="AHT137" s="11"/>
      <c r="AHU137" s="11"/>
      <c r="AHV137" s="11"/>
      <c r="AHW137" s="11"/>
      <c r="AHX137" s="11"/>
      <c r="AHY137" s="11"/>
      <c r="AHZ137" s="11"/>
      <c r="AIA137" s="11"/>
      <c r="AIB137" s="11"/>
      <c r="AIC137" s="11"/>
      <c r="AID137" s="11"/>
      <c r="AIE137" s="11"/>
      <c r="AIF137" s="11"/>
      <c r="AIG137" s="11"/>
      <c r="AIH137" s="11"/>
      <c r="AII137" s="11"/>
      <c r="AIJ137" s="11"/>
      <c r="AIK137" s="11"/>
      <c r="AIL137" s="11"/>
      <c r="AIM137" s="11"/>
      <c r="AIN137" s="11"/>
      <c r="AIO137" s="11"/>
      <c r="AIP137" s="11"/>
      <c r="AIQ137" s="11"/>
      <c r="AIR137" s="11"/>
      <c r="AIS137" s="11"/>
      <c r="AIT137" s="11"/>
      <c r="AIU137" s="11"/>
      <c r="AIV137" s="11"/>
      <c r="AIW137" s="11"/>
      <c r="AIX137" s="11"/>
      <c r="AIY137" s="11"/>
      <c r="AIZ137" s="11"/>
      <c r="AJA137" s="11"/>
      <c r="AJB137" s="11"/>
      <c r="AJC137" s="11"/>
      <c r="AJD137" s="11"/>
      <c r="AJE137" s="11"/>
      <c r="AJF137" s="11"/>
      <c r="AJG137" s="11"/>
      <c r="AJH137" s="11"/>
      <c r="AJI137" s="11"/>
      <c r="AJJ137" s="11"/>
      <c r="AJK137" s="11"/>
      <c r="AJL137" s="11"/>
      <c r="AJM137" s="11"/>
      <c r="AJN137" s="11"/>
      <c r="AJO137" s="11"/>
      <c r="AJP137" s="11"/>
      <c r="AJQ137" s="11"/>
      <c r="AJR137" s="11"/>
      <c r="AJS137" s="11"/>
      <c r="AJT137" s="11"/>
      <c r="AJU137" s="11"/>
      <c r="AJV137" s="11"/>
      <c r="AJW137" s="11"/>
      <c r="AJX137" s="11"/>
      <c r="AJY137" s="11"/>
      <c r="AJZ137" s="11"/>
      <c r="AKA137" s="11"/>
      <c r="AKB137" s="11"/>
      <c r="AKC137" s="11"/>
      <c r="AKD137" s="11"/>
      <c r="AKE137" s="11"/>
      <c r="AKF137" s="11"/>
      <c r="AKG137" s="11"/>
      <c r="AKH137" s="11"/>
      <c r="AKI137" s="11"/>
      <c r="AKJ137" s="11"/>
      <c r="AKK137" s="11"/>
      <c r="AKL137" s="11"/>
      <c r="AKM137" s="11"/>
      <c r="AKN137" s="11"/>
      <c r="AKO137" s="11"/>
      <c r="AKP137" s="11"/>
      <c r="AKQ137" s="11"/>
      <c r="AKR137" s="11"/>
      <c r="AKS137" s="11"/>
      <c r="AKT137" s="11"/>
      <c r="AKU137" s="11"/>
      <c r="AKV137" s="11"/>
      <c r="AKW137" s="11"/>
      <c r="AKX137" s="11"/>
      <c r="AKY137" s="11"/>
      <c r="AKZ137" s="11"/>
      <c r="ALA137" s="11"/>
      <c r="ALB137" s="11"/>
      <c r="ALC137" s="11"/>
      <c r="ALD137" s="11"/>
      <c r="ALE137" s="11"/>
      <c r="ALF137" s="11"/>
      <c r="ALG137" s="11"/>
      <c r="ALH137" s="11"/>
      <c r="ALI137" s="11"/>
      <c r="ALJ137" s="11"/>
      <c r="ALK137" s="11"/>
      <c r="ALL137" s="11"/>
      <c r="ALM137" s="11"/>
      <c r="ALN137" s="11"/>
      <c r="ALO137" s="11"/>
      <c r="ALP137" s="11"/>
      <c r="ALQ137" s="11"/>
      <c r="ALR137" s="11"/>
      <c r="ALS137" s="11"/>
      <c r="ALT137" s="11"/>
      <c r="ALU137" s="11"/>
      <c r="ALV137" s="11"/>
      <c r="ALW137" s="11"/>
      <c r="ALX137" s="11"/>
      <c r="ALY137" s="11"/>
      <c r="ALZ137" s="11"/>
      <c r="AMA137" s="11"/>
      <c r="AMB137" s="11"/>
      <c r="AMC137" s="11"/>
    </row>
    <row r="138" spans="1:1017" x14ac:dyDescent="0.25">
      <c r="A138" s="14" t="s">
        <v>101</v>
      </c>
      <c r="B138" s="15" t="s">
        <v>95</v>
      </c>
      <c r="C138" s="16">
        <v>0.79600000000000004</v>
      </c>
      <c r="D138" s="16">
        <v>1.5</v>
      </c>
      <c r="E138" s="15" t="s">
        <v>135</v>
      </c>
      <c r="F138" s="16">
        <f>0.845-0.4-0.236</f>
        <v>0.20899999999999996</v>
      </c>
      <c r="G138" s="27" t="s">
        <v>10</v>
      </c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11"/>
      <c r="GL138" s="11"/>
      <c r="GM138" s="11"/>
      <c r="GN138" s="11"/>
      <c r="GO138" s="11"/>
      <c r="GP138" s="11"/>
      <c r="GQ138" s="11"/>
      <c r="GR138" s="11"/>
      <c r="GS138" s="11"/>
      <c r="GT138" s="11"/>
      <c r="GU138" s="11"/>
      <c r="GV138" s="11"/>
      <c r="GW138" s="11"/>
      <c r="GX138" s="11"/>
      <c r="GY138" s="11"/>
      <c r="GZ138" s="11"/>
      <c r="HA138" s="11"/>
      <c r="HB138" s="11"/>
      <c r="HC138" s="11"/>
      <c r="HD138" s="11"/>
      <c r="HE138" s="11"/>
      <c r="HF138" s="11"/>
      <c r="HG138" s="11"/>
      <c r="HH138" s="11"/>
      <c r="HI138" s="11"/>
      <c r="HJ138" s="11"/>
      <c r="HK138" s="11"/>
      <c r="HL138" s="11"/>
      <c r="HM138" s="11"/>
      <c r="HN138" s="11"/>
      <c r="HO138" s="11"/>
      <c r="HP138" s="11"/>
      <c r="HQ138" s="11"/>
      <c r="HR138" s="11"/>
      <c r="HS138" s="11"/>
      <c r="HT138" s="11"/>
      <c r="HU138" s="11"/>
      <c r="HV138" s="11"/>
      <c r="HW138" s="11"/>
      <c r="HX138" s="11"/>
      <c r="HY138" s="11"/>
      <c r="HZ138" s="11"/>
      <c r="IA138" s="11"/>
      <c r="IB138" s="11"/>
      <c r="IC138" s="11"/>
      <c r="ID138" s="11"/>
      <c r="IE138" s="11"/>
      <c r="IF138" s="11"/>
      <c r="IG138" s="11"/>
      <c r="IH138" s="11"/>
      <c r="II138" s="11"/>
      <c r="IJ138" s="11"/>
      <c r="IK138" s="11"/>
      <c r="IL138" s="11"/>
      <c r="IM138" s="11"/>
      <c r="IN138" s="11"/>
      <c r="IO138" s="11"/>
      <c r="IP138" s="11"/>
      <c r="IQ138" s="11"/>
      <c r="IR138" s="11"/>
      <c r="IS138" s="11"/>
      <c r="IT138" s="11"/>
      <c r="IU138" s="11"/>
      <c r="IV138" s="11"/>
      <c r="IW138" s="11"/>
      <c r="IX138" s="11"/>
      <c r="IY138" s="11"/>
      <c r="IZ138" s="11"/>
      <c r="JA138" s="11"/>
      <c r="JB138" s="11"/>
      <c r="JC138" s="11"/>
      <c r="JD138" s="11"/>
      <c r="JE138" s="11"/>
      <c r="JF138" s="11"/>
      <c r="JG138" s="11"/>
      <c r="JH138" s="11"/>
      <c r="JI138" s="11"/>
      <c r="JJ138" s="11"/>
      <c r="JK138" s="11"/>
      <c r="JL138" s="11"/>
      <c r="JM138" s="11"/>
      <c r="JN138" s="11"/>
      <c r="JO138" s="11"/>
      <c r="JP138" s="11"/>
      <c r="JQ138" s="11"/>
      <c r="JR138" s="11"/>
      <c r="JS138" s="11"/>
      <c r="JT138" s="11"/>
      <c r="JU138" s="11"/>
      <c r="JV138" s="11"/>
      <c r="JW138" s="11"/>
      <c r="JX138" s="11"/>
      <c r="JY138" s="11"/>
      <c r="JZ138" s="11"/>
      <c r="KA138" s="11"/>
      <c r="KB138" s="11"/>
      <c r="KC138" s="11"/>
      <c r="KD138" s="11"/>
      <c r="KE138" s="11"/>
      <c r="KF138" s="11"/>
      <c r="KG138" s="11"/>
      <c r="KH138" s="11"/>
      <c r="KI138" s="11"/>
      <c r="KJ138" s="11"/>
      <c r="KK138" s="11"/>
      <c r="KL138" s="11"/>
      <c r="KM138" s="11"/>
      <c r="KN138" s="11"/>
      <c r="KO138" s="11"/>
      <c r="KP138" s="11"/>
      <c r="KQ138" s="11"/>
      <c r="KR138" s="11"/>
      <c r="KS138" s="11"/>
      <c r="KT138" s="11"/>
      <c r="KU138" s="11"/>
      <c r="KV138" s="11"/>
      <c r="KW138" s="11"/>
      <c r="KX138" s="11"/>
      <c r="KY138" s="11"/>
      <c r="KZ138" s="11"/>
      <c r="LA138" s="11"/>
      <c r="LB138" s="11"/>
      <c r="LC138" s="11"/>
      <c r="LD138" s="11"/>
      <c r="LE138" s="11"/>
      <c r="LF138" s="11"/>
      <c r="LG138" s="11"/>
      <c r="LH138" s="11"/>
      <c r="LI138" s="11"/>
      <c r="LJ138" s="11"/>
      <c r="LK138" s="11"/>
      <c r="LL138" s="11"/>
      <c r="LM138" s="11"/>
      <c r="LN138" s="11"/>
      <c r="LO138" s="11"/>
      <c r="LP138" s="11"/>
      <c r="LQ138" s="11"/>
      <c r="LR138" s="11"/>
      <c r="LS138" s="11"/>
      <c r="LT138" s="11"/>
      <c r="LU138" s="11"/>
      <c r="LV138" s="11"/>
      <c r="LW138" s="11"/>
      <c r="LX138" s="11"/>
      <c r="LY138" s="11"/>
      <c r="LZ138" s="11"/>
      <c r="MA138" s="11"/>
      <c r="MB138" s="11"/>
      <c r="MC138" s="11"/>
      <c r="MD138" s="11"/>
      <c r="ME138" s="11"/>
      <c r="MF138" s="11"/>
      <c r="MG138" s="11"/>
      <c r="MH138" s="11"/>
      <c r="MI138" s="11"/>
      <c r="MJ138" s="11"/>
      <c r="MK138" s="11"/>
      <c r="ML138" s="11"/>
      <c r="MM138" s="11"/>
      <c r="MN138" s="11"/>
      <c r="MO138" s="11"/>
      <c r="MP138" s="11"/>
      <c r="MQ138" s="11"/>
      <c r="MR138" s="11"/>
      <c r="MS138" s="11"/>
      <c r="MT138" s="11"/>
      <c r="MU138" s="11"/>
      <c r="MV138" s="11"/>
      <c r="MW138" s="11"/>
      <c r="MX138" s="11"/>
      <c r="MY138" s="11"/>
      <c r="MZ138" s="11"/>
      <c r="NA138" s="11"/>
      <c r="NB138" s="11"/>
      <c r="NC138" s="11"/>
      <c r="ND138" s="11"/>
      <c r="NE138" s="11"/>
      <c r="NF138" s="11"/>
      <c r="NG138" s="11"/>
      <c r="NH138" s="11"/>
      <c r="NI138" s="11"/>
      <c r="NJ138" s="11"/>
      <c r="NK138" s="11"/>
      <c r="NL138" s="11"/>
      <c r="NM138" s="11"/>
      <c r="NN138" s="11"/>
      <c r="NO138" s="11"/>
      <c r="NP138" s="11"/>
      <c r="NQ138" s="11"/>
      <c r="NR138" s="11"/>
      <c r="NS138" s="11"/>
      <c r="NT138" s="11"/>
      <c r="NU138" s="11"/>
      <c r="NV138" s="11"/>
      <c r="NW138" s="11"/>
      <c r="NX138" s="11"/>
      <c r="NY138" s="11"/>
      <c r="NZ138" s="11"/>
      <c r="OA138" s="11"/>
      <c r="OB138" s="11"/>
      <c r="OC138" s="11"/>
      <c r="OD138" s="11"/>
      <c r="OE138" s="11"/>
      <c r="OF138" s="11"/>
      <c r="OG138" s="11"/>
      <c r="OH138" s="11"/>
      <c r="OI138" s="11"/>
      <c r="OJ138" s="11"/>
      <c r="OK138" s="11"/>
      <c r="OL138" s="11"/>
      <c r="OM138" s="11"/>
      <c r="ON138" s="11"/>
      <c r="OO138" s="11"/>
      <c r="OP138" s="11"/>
      <c r="OQ138" s="11"/>
      <c r="OR138" s="11"/>
      <c r="OS138" s="11"/>
      <c r="OT138" s="11"/>
      <c r="OU138" s="11"/>
      <c r="OV138" s="11"/>
      <c r="OW138" s="11"/>
      <c r="OX138" s="11"/>
      <c r="OY138" s="11"/>
      <c r="OZ138" s="11"/>
      <c r="PA138" s="11"/>
      <c r="PB138" s="11"/>
      <c r="PC138" s="11"/>
      <c r="PD138" s="11"/>
      <c r="PE138" s="11"/>
      <c r="PF138" s="11"/>
      <c r="PG138" s="11"/>
      <c r="PH138" s="11"/>
      <c r="PI138" s="11"/>
      <c r="PJ138" s="11"/>
      <c r="PK138" s="11"/>
      <c r="PL138" s="11"/>
      <c r="PM138" s="11"/>
      <c r="PN138" s="11"/>
      <c r="PO138" s="11"/>
      <c r="PP138" s="11"/>
      <c r="PQ138" s="11"/>
      <c r="PR138" s="11"/>
      <c r="PS138" s="11"/>
      <c r="PT138" s="11"/>
      <c r="PU138" s="11"/>
      <c r="PV138" s="11"/>
      <c r="PW138" s="11"/>
      <c r="PX138" s="11"/>
      <c r="PY138" s="11"/>
      <c r="PZ138" s="11"/>
      <c r="QA138" s="11"/>
      <c r="QB138" s="11"/>
      <c r="QC138" s="11"/>
      <c r="QD138" s="11"/>
      <c r="QE138" s="11"/>
      <c r="QF138" s="11"/>
      <c r="QG138" s="11"/>
      <c r="QH138" s="11"/>
      <c r="QI138" s="11"/>
      <c r="QJ138" s="11"/>
      <c r="QK138" s="11"/>
      <c r="QL138" s="11"/>
      <c r="QM138" s="11"/>
      <c r="QN138" s="11"/>
      <c r="QO138" s="11"/>
      <c r="QP138" s="11"/>
      <c r="QQ138" s="11"/>
      <c r="QR138" s="11"/>
      <c r="QS138" s="11"/>
      <c r="QT138" s="11"/>
      <c r="QU138" s="11"/>
      <c r="QV138" s="11"/>
      <c r="QW138" s="11"/>
      <c r="QX138" s="11"/>
      <c r="QY138" s="11"/>
      <c r="QZ138" s="11"/>
      <c r="RA138" s="11"/>
      <c r="RB138" s="11"/>
      <c r="RC138" s="11"/>
      <c r="RD138" s="11"/>
      <c r="RE138" s="11"/>
      <c r="RF138" s="11"/>
      <c r="RG138" s="11"/>
      <c r="RH138" s="11"/>
      <c r="RI138" s="11"/>
      <c r="RJ138" s="11"/>
      <c r="RK138" s="11"/>
      <c r="RL138" s="11"/>
      <c r="RM138" s="11"/>
      <c r="RN138" s="11"/>
      <c r="RO138" s="11"/>
      <c r="RP138" s="11"/>
      <c r="RQ138" s="11"/>
      <c r="RR138" s="11"/>
      <c r="RS138" s="11"/>
      <c r="RT138" s="11"/>
      <c r="RU138" s="11"/>
      <c r="RV138" s="11"/>
      <c r="RW138" s="11"/>
      <c r="RX138" s="11"/>
      <c r="RY138" s="11"/>
      <c r="RZ138" s="11"/>
      <c r="SA138" s="11"/>
      <c r="SB138" s="11"/>
      <c r="SC138" s="11"/>
      <c r="SD138" s="11"/>
      <c r="SE138" s="11"/>
      <c r="SF138" s="11"/>
      <c r="SG138" s="11"/>
      <c r="SH138" s="11"/>
      <c r="SI138" s="11"/>
      <c r="SJ138" s="11"/>
      <c r="SK138" s="11"/>
      <c r="SL138" s="11"/>
      <c r="SM138" s="11"/>
      <c r="SN138" s="11"/>
      <c r="SO138" s="11"/>
      <c r="SP138" s="11"/>
      <c r="SQ138" s="11"/>
      <c r="SR138" s="11"/>
      <c r="SS138" s="11"/>
      <c r="ST138" s="11"/>
      <c r="SU138" s="11"/>
      <c r="SV138" s="11"/>
      <c r="SW138" s="11"/>
      <c r="SX138" s="11"/>
      <c r="SY138" s="11"/>
      <c r="SZ138" s="11"/>
      <c r="TA138" s="11"/>
      <c r="TB138" s="11"/>
      <c r="TC138" s="11"/>
      <c r="TD138" s="11"/>
      <c r="TE138" s="11"/>
      <c r="TF138" s="11"/>
      <c r="TG138" s="11"/>
      <c r="TH138" s="11"/>
      <c r="TI138" s="11"/>
      <c r="TJ138" s="11"/>
      <c r="TK138" s="11"/>
      <c r="TL138" s="11"/>
      <c r="TM138" s="11"/>
      <c r="TN138" s="11"/>
      <c r="TO138" s="11"/>
      <c r="TP138" s="11"/>
      <c r="TQ138" s="11"/>
      <c r="TR138" s="11"/>
      <c r="TS138" s="11"/>
      <c r="TT138" s="11"/>
      <c r="TU138" s="11"/>
      <c r="TV138" s="11"/>
      <c r="TW138" s="11"/>
      <c r="TX138" s="11"/>
      <c r="TY138" s="11"/>
      <c r="TZ138" s="11"/>
      <c r="UA138" s="11"/>
      <c r="UB138" s="11"/>
      <c r="UC138" s="11"/>
      <c r="UD138" s="11"/>
      <c r="UE138" s="11"/>
      <c r="UF138" s="11"/>
      <c r="UG138" s="11"/>
      <c r="UH138" s="11"/>
      <c r="UI138" s="11"/>
      <c r="UJ138" s="11"/>
      <c r="UK138" s="11"/>
      <c r="UL138" s="11"/>
      <c r="UM138" s="11"/>
      <c r="UN138" s="11"/>
      <c r="UO138" s="11"/>
      <c r="UP138" s="11"/>
      <c r="UQ138" s="11"/>
      <c r="UR138" s="11"/>
      <c r="US138" s="11"/>
      <c r="UT138" s="11"/>
      <c r="UU138" s="11"/>
      <c r="UV138" s="11"/>
      <c r="UW138" s="11"/>
      <c r="UX138" s="11"/>
      <c r="UY138" s="11"/>
      <c r="UZ138" s="11"/>
      <c r="VA138" s="11"/>
      <c r="VB138" s="11"/>
      <c r="VC138" s="11"/>
      <c r="VD138" s="11"/>
      <c r="VE138" s="11"/>
      <c r="VF138" s="11"/>
      <c r="VG138" s="11"/>
      <c r="VH138" s="11"/>
      <c r="VI138" s="11"/>
      <c r="VJ138" s="11"/>
      <c r="VK138" s="11"/>
      <c r="VL138" s="11"/>
      <c r="VM138" s="11"/>
      <c r="VN138" s="11"/>
      <c r="VO138" s="11"/>
      <c r="VP138" s="11"/>
      <c r="VQ138" s="11"/>
      <c r="VR138" s="11"/>
      <c r="VS138" s="11"/>
      <c r="VT138" s="11"/>
      <c r="VU138" s="11"/>
      <c r="VV138" s="11"/>
      <c r="VW138" s="11"/>
      <c r="VX138" s="11"/>
      <c r="VY138" s="11"/>
      <c r="VZ138" s="11"/>
      <c r="WA138" s="11"/>
      <c r="WB138" s="11"/>
      <c r="WC138" s="11"/>
      <c r="WD138" s="11"/>
      <c r="WE138" s="11"/>
      <c r="WF138" s="11"/>
      <c r="WG138" s="11"/>
      <c r="WH138" s="11"/>
      <c r="WI138" s="11"/>
      <c r="WJ138" s="11"/>
      <c r="WK138" s="11"/>
      <c r="WL138" s="11"/>
      <c r="WM138" s="11"/>
      <c r="WN138" s="11"/>
      <c r="WO138" s="11"/>
      <c r="WP138" s="11"/>
      <c r="WQ138" s="11"/>
      <c r="WR138" s="11"/>
      <c r="WS138" s="11"/>
      <c r="WT138" s="11"/>
      <c r="WU138" s="11"/>
      <c r="WV138" s="11"/>
      <c r="WW138" s="11"/>
      <c r="WX138" s="11"/>
      <c r="WY138" s="11"/>
      <c r="WZ138" s="11"/>
      <c r="XA138" s="11"/>
      <c r="XB138" s="11"/>
      <c r="XC138" s="11"/>
      <c r="XD138" s="11"/>
      <c r="XE138" s="11"/>
      <c r="XF138" s="11"/>
      <c r="XG138" s="11"/>
      <c r="XH138" s="11"/>
      <c r="XI138" s="11"/>
      <c r="XJ138" s="11"/>
      <c r="XK138" s="11"/>
      <c r="XL138" s="11"/>
      <c r="XM138" s="11"/>
      <c r="XN138" s="11"/>
      <c r="XO138" s="11"/>
      <c r="XP138" s="11"/>
      <c r="XQ138" s="11"/>
      <c r="XR138" s="11"/>
      <c r="XS138" s="11"/>
      <c r="XT138" s="11"/>
      <c r="XU138" s="11"/>
      <c r="XV138" s="11"/>
      <c r="XW138" s="11"/>
      <c r="XX138" s="11"/>
      <c r="XY138" s="11"/>
      <c r="XZ138" s="11"/>
      <c r="YA138" s="11"/>
      <c r="YB138" s="11"/>
      <c r="YC138" s="11"/>
      <c r="YD138" s="11"/>
      <c r="YE138" s="11"/>
      <c r="YF138" s="11"/>
      <c r="YG138" s="11"/>
      <c r="YH138" s="11"/>
      <c r="YI138" s="11"/>
      <c r="YJ138" s="11"/>
      <c r="YK138" s="11"/>
      <c r="YL138" s="11"/>
      <c r="YM138" s="11"/>
      <c r="YN138" s="11"/>
      <c r="YO138" s="11"/>
      <c r="YP138" s="11"/>
      <c r="YQ138" s="11"/>
      <c r="YR138" s="11"/>
      <c r="YS138" s="11"/>
      <c r="YT138" s="11"/>
      <c r="YU138" s="11"/>
      <c r="YV138" s="11"/>
      <c r="YW138" s="11"/>
      <c r="YX138" s="11"/>
      <c r="YY138" s="11"/>
      <c r="YZ138" s="11"/>
      <c r="ZA138" s="11"/>
      <c r="ZB138" s="11"/>
      <c r="ZC138" s="11"/>
      <c r="ZD138" s="11"/>
      <c r="ZE138" s="11"/>
      <c r="ZF138" s="11"/>
      <c r="ZG138" s="11"/>
      <c r="ZH138" s="11"/>
      <c r="ZI138" s="11"/>
      <c r="ZJ138" s="11"/>
      <c r="ZK138" s="11"/>
      <c r="ZL138" s="11"/>
      <c r="ZM138" s="11"/>
      <c r="ZN138" s="11"/>
      <c r="ZO138" s="11"/>
      <c r="ZP138" s="11"/>
      <c r="ZQ138" s="11"/>
      <c r="ZR138" s="11"/>
      <c r="ZS138" s="11"/>
      <c r="ZT138" s="11"/>
      <c r="ZU138" s="11"/>
      <c r="ZV138" s="11"/>
      <c r="ZW138" s="11"/>
      <c r="ZX138" s="11"/>
      <c r="ZY138" s="11"/>
      <c r="ZZ138" s="11"/>
      <c r="AAA138" s="11"/>
      <c r="AAB138" s="11"/>
      <c r="AAC138" s="11"/>
      <c r="AAD138" s="11"/>
      <c r="AAE138" s="11"/>
      <c r="AAF138" s="11"/>
      <c r="AAG138" s="11"/>
      <c r="AAH138" s="11"/>
      <c r="AAI138" s="11"/>
      <c r="AAJ138" s="11"/>
      <c r="AAK138" s="11"/>
      <c r="AAL138" s="11"/>
      <c r="AAM138" s="11"/>
      <c r="AAN138" s="11"/>
      <c r="AAO138" s="11"/>
      <c r="AAP138" s="11"/>
      <c r="AAQ138" s="11"/>
      <c r="AAR138" s="11"/>
      <c r="AAS138" s="11"/>
      <c r="AAT138" s="11"/>
      <c r="AAU138" s="11"/>
      <c r="AAV138" s="11"/>
      <c r="AAW138" s="11"/>
      <c r="AAX138" s="11"/>
      <c r="AAY138" s="11"/>
      <c r="AAZ138" s="11"/>
      <c r="ABA138" s="11"/>
      <c r="ABB138" s="11"/>
      <c r="ABC138" s="11"/>
      <c r="ABD138" s="11"/>
      <c r="ABE138" s="11"/>
      <c r="ABF138" s="11"/>
      <c r="ABG138" s="11"/>
      <c r="ABH138" s="11"/>
      <c r="ABI138" s="11"/>
      <c r="ABJ138" s="11"/>
      <c r="ABK138" s="11"/>
      <c r="ABL138" s="11"/>
      <c r="ABM138" s="11"/>
      <c r="ABN138" s="11"/>
      <c r="ABO138" s="11"/>
      <c r="ABP138" s="11"/>
      <c r="ABQ138" s="11"/>
      <c r="ABR138" s="11"/>
      <c r="ABS138" s="11"/>
      <c r="ABT138" s="11"/>
      <c r="ABU138" s="11"/>
      <c r="ABV138" s="11"/>
      <c r="ABW138" s="11"/>
      <c r="ABX138" s="11"/>
      <c r="ABY138" s="11"/>
      <c r="ABZ138" s="11"/>
      <c r="ACA138" s="11"/>
      <c r="ACB138" s="11"/>
      <c r="ACC138" s="11"/>
      <c r="ACD138" s="11"/>
      <c r="ACE138" s="11"/>
      <c r="ACF138" s="11"/>
      <c r="ACG138" s="11"/>
      <c r="ACH138" s="11"/>
      <c r="ACI138" s="11"/>
      <c r="ACJ138" s="11"/>
      <c r="ACK138" s="11"/>
      <c r="ACL138" s="11"/>
      <c r="ACM138" s="11"/>
      <c r="ACN138" s="11"/>
      <c r="ACO138" s="11"/>
      <c r="ACP138" s="11"/>
      <c r="ACQ138" s="11"/>
      <c r="ACR138" s="11"/>
      <c r="ACS138" s="11"/>
      <c r="ACT138" s="11"/>
      <c r="ACU138" s="11"/>
      <c r="ACV138" s="11"/>
      <c r="ACW138" s="11"/>
      <c r="ACX138" s="11"/>
      <c r="ACY138" s="11"/>
      <c r="ACZ138" s="11"/>
      <c r="ADA138" s="11"/>
      <c r="ADB138" s="11"/>
      <c r="ADC138" s="11"/>
      <c r="ADD138" s="11"/>
      <c r="ADE138" s="11"/>
      <c r="ADF138" s="11"/>
      <c r="ADG138" s="11"/>
      <c r="ADH138" s="11"/>
      <c r="ADI138" s="11"/>
      <c r="ADJ138" s="11"/>
      <c r="ADK138" s="11"/>
      <c r="ADL138" s="11"/>
      <c r="ADM138" s="11"/>
      <c r="ADN138" s="11"/>
      <c r="ADO138" s="11"/>
      <c r="ADP138" s="11"/>
      <c r="ADQ138" s="11"/>
      <c r="ADR138" s="11"/>
      <c r="ADS138" s="11"/>
      <c r="ADT138" s="11"/>
      <c r="ADU138" s="11"/>
      <c r="ADV138" s="11"/>
      <c r="ADW138" s="11"/>
      <c r="ADX138" s="11"/>
      <c r="ADY138" s="11"/>
      <c r="ADZ138" s="11"/>
      <c r="AEA138" s="11"/>
      <c r="AEB138" s="11"/>
      <c r="AEC138" s="11"/>
      <c r="AED138" s="11"/>
      <c r="AEE138" s="11"/>
      <c r="AEF138" s="11"/>
      <c r="AEG138" s="11"/>
      <c r="AEH138" s="11"/>
      <c r="AEI138" s="11"/>
      <c r="AEJ138" s="11"/>
      <c r="AEK138" s="11"/>
      <c r="AEL138" s="11"/>
      <c r="AEM138" s="11"/>
      <c r="AEN138" s="11"/>
      <c r="AEO138" s="11"/>
      <c r="AEP138" s="11"/>
      <c r="AEQ138" s="11"/>
      <c r="AER138" s="11"/>
      <c r="AES138" s="11"/>
      <c r="AET138" s="11"/>
      <c r="AEU138" s="11"/>
      <c r="AEV138" s="11"/>
      <c r="AEW138" s="11"/>
      <c r="AEX138" s="11"/>
      <c r="AEY138" s="11"/>
      <c r="AEZ138" s="11"/>
      <c r="AFA138" s="11"/>
      <c r="AFB138" s="11"/>
      <c r="AFC138" s="11"/>
      <c r="AFD138" s="11"/>
      <c r="AFE138" s="11"/>
      <c r="AFF138" s="11"/>
      <c r="AFG138" s="11"/>
      <c r="AFH138" s="11"/>
      <c r="AFI138" s="11"/>
      <c r="AFJ138" s="11"/>
      <c r="AFK138" s="11"/>
      <c r="AFL138" s="11"/>
      <c r="AFM138" s="11"/>
      <c r="AFN138" s="11"/>
      <c r="AFO138" s="11"/>
      <c r="AFP138" s="11"/>
      <c r="AFQ138" s="11"/>
      <c r="AFR138" s="11"/>
      <c r="AFS138" s="11"/>
      <c r="AFT138" s="11"/>
      <c r="AFU138" s="11"/>
      <c r="AFV138" s="11"/>
      <c r="AFW138" s="11"/>
      <c r="AFX138" s="11"/>
      <c r="AFY138" s="11"/>
      <c r="AFZ138" s="11"/>
      <c r="AGA138" s="11"/>
      <c r="AGB138" s="11"/>
      <c r="AGC138" s="11"/>
      <c r="AGD138" s="11"/>
      <c r="AGE138" s="11"/>
      <c r="AGF138" s="11"/>
      <c r="AGG138" s="11"/>
      <c r="AGH138" s="11"/>
      <c r="AGI138" s="11"/>
      <c r="AGJ138" s="11"/>
      <c r="AGK138" s="11"/>
      <c r="AGL138" s="11"/>
      <c r="AGM138" s="11"/>
      <c r="AGN138" s="11"/>
      <c r="AGO138" s="11"/>
      <c r="AGP138" s="11"/>
      <c r="AGQ138" s="11"/>
      <c r="AGR138" s="11"/>
      <c r="AGS138" s="11"/>
      <c r="AGT138" s="11"/>
      <c r="AGU138" s="11"/>
      <c r="AGV138" s="11"/>
      <c r="AGW138" s="11"/>
      <c r="AGX138" s="11"/>
      <c r="AGY138" s="11"/>
      <c r="AGZ138" s="11"/>
      <c r="AHA138" s="11"/>
      <c r="AHB138" s="11"/>
      <c r="AHC138" s="11"/>
      <c r="AHD138" s="11"/>
      <c r="AHE138" s="11"/>
      <c r="AHF138" s="11"/>
      <c r="AHG138" s="11"/>
      <c r="AHH138" s="11"/>
      <c r="AHI138" s="11"/>
      <c r="AHJ138" s="11"/>
      <c r="AHK138" s="11"/>
      <c r="AHL138" s="11"/>
      <c r="AHM138" s="11"/>
      <c r="AHN138" s="11"/>
      <c r="AHO138" s="11"/>
      <c r="AHP138" s="11"/>
      <c r="AHQ138" s="11"/>
      <c r="AHR138" s="11"/>
      <c r="AHS138" s="11"/>
      <c r="AHT138" s="11"/>
      <c r="AHU138" s="11"/>
      <c r="AHV138" s="11"/>
      <c r="AHW138" s="11"/>
      <c r="AHX138" s="11"/>
      <c r="AHY138" s="11"/>
      <c r="AHZ138" s="11"/>
      <c r="AIA138" s="11"/>
      <c r="AIB138" s="11"/>
      <c r="AIC138" s="11"/>
      <c r="AID138" s="11"/>
      <c r="AIE138" s="11"/>
      <c r="AIF138" s="11"/>
      <c r="AIG138" s="11"/>
      <c r="AIH138" s="11"/>
      <c r="AII138" s="11"/>
      <c r="AIJ138" s="11"/>
      <c r="AIK138" s="11"/>
      <c r="AIL138" s="11"/>
      <c r="AIM138" s="11"/>
      <c r="AIN138" s="11"/>
      <c r="AIO138" s="11"/>
      <c r="AIP138" s="11"/>
      <c r="AIQ138" s="11"/>
      <c r="AIR138" s="11"/>
      <c r="AIS138" s="11"/>
      <c r="AIT138" s="11"/>
      <c r="AIU138" s="11"/>
      <c r="AIV138" s="11"/>
      <c r="AIW138" s="11"/>
      <c r="AIX138" s="11"/>
      <c r="AIY138" s="11"/>
      <c r="AIZ138" s="11"/>
      <c r="AJA138" s="11"/>
      <c r="AJB138" s="11"/>
      <c r="AJC138" s="11"/>
      <c r="AJD138" s="11"/>
      <c r="AJE138" s="11"/>
      <c r="AJF138" s="11"/>
      <c r="AJG138" s="11"/>
      <c r="AJH138" s="11"/>
      <c r="AJI138" s="11"/>
      <c r="AJJ138" s="11"/>
      <c r="AJK138" s="11"/>
      <c r="AJL138" s="11"/>
      <c r="AJM138" s="11"/>
      <c r="AJN138" s="11"/>
      <c r="AJO138" s="11"/>
      <c r="AJP138" s="11"/>
      <c r="AJQ138" s="11"/>
      <c r="AJR138" s="11"/>
      <c r="AJS138" s="11"/>
      <c r="AJT138" s="11"/>
      <c r="AJU138" s="11"/>
      <c r="AJV138" s="11"/>
      <c r="AJW138" s="11"/>
      <c r="AJX138" s="11"/>
      <c r="AJY138" s="11"/>
      <c r="AJZ138" s="11"/>
      <c r="AKA138" s="11"/>
      <c r="AKB138" s="11"/>
      <c r="AKC138" s="11"/>
      <c r="AKD138" s="11"/>
      <c r="AKE138" s="11"/>
      <c r="AKF138" s="11"/>
      <c r="AKG138" s="11"/>
      <c r="AKH138" s="11"/>
      <c r="AKI138" s="11"/>
      <c r="AKJ138" s="11"/>
      <c r="AKK138" s="11"/>
      <c r="AKL138" s="11"/>
      <c r="AKM138" s="11"/>
      <c r="AKN138" s="11"/>
      <c r="AKO138" s="11"/>
      <c r="AKP138" s="11"/>
      <c r="AKQ138" s="11"/>
      <c r="AKR138" s="11"/>
      <c r="AKS138" s="11"/>
      <c r="AKT138" s="11"/>
      <c r="AKU138" s="11"/>
      <c r="AKV138" s="11"/>
      <c r="AKW138" s="11"/>
      <c r="AKX138" s="11"/>
      <c r="AKY138" s="11"/>
      <c r="AKZ138" s="11"/>
      <c r="ALA138" s="11"/>
      <c r="ALB138" s="11"/>
      <c r="ALC138" s="11"/>
      <c r="ALD138" s="11"/>
      <c r="ALE138" s="11"/>
      <c r="ALF138" s="11"/>
      <c r="ALG138" s="11"/>
      <c r="ALH138" s="11"/>
      <c r="ALI138" s="11"/>
      <c r="ALJ138" s="11"/>
      <c r="ALK138" s="11"/>
      <c r="ALL138" s="11"/>
      <c r="ALM138" s="11"/>
      <c r="ALN138" s="11"/>
      <c r="ALO138" s="11"/>
      <c r="ALP138" s="11"/>
      <c r="ALQ138" s="11"/>
      <c r="ALR138" s="11"/>
      <c r="ALS138" s="11"/>
      <c r="ALT138" s="11"/>
      <c r="ALU138" s="11"/>
      <c r="ALV138" s="11"/>
      <c r="ALW138" s="11"/>
      <c r="ALX138" s="11"/>
      <c r="ALY138" s="11"/>
      <c r="ALZ138" s="11"/>
      <c r="AMA138" s="11"/>
      <c r="AMB138" s="11"/>
      <c r="AMC138" s="11"/>
    </row>
    <row r="139" spans="1:1017" x14ac:dyDescent="0.25">
      <c r="A139" s="14" t="s">
        <v>101</v>
      </c>
      <c r="B139" s="15" t="s">
        <v>95</v>
      </c>
      <c r="C139" s="16">
        <v>0.96299999999999997</v>
      </c>
      <c r="D139" s="16">
        <v>1.3879999999999999</v>
      </c>
      <c r="E139" s="15" t="s">
        <v>201</v>
      </c>
      <c r="F139" s="16">
        <f>0.749-0.495</f>
        <v>0.254</v>
      </c>
      <c r="G139" s="27" t="s">
        <v>10</v>
      </c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11"/>
      <c r="GL139" s="11"/>
      <c r="GM139" s="11"/>
      <c r="GN139" s="11"/>
      <c r="GO139" s="11"/>
      <c r="GP139" s="11"/>
      <c r="GQ139" s="11"/>
      <c r="GR139" s="11"/>
      <c r="GS139" s="11"/>
      <c r="GT139" s="11"/>
      <c r="GU139" s="11"/>
      <c r="GV139" s="11"/>
      <c r="GW139" s="11"/>
      <c r="GX139" s="11"/>
      <c r="GY139" s="11"/>
      <c r="GZ139" s="11"/>
      <c r="HA139" s="11"/>
      <c r="HB139" s="11"/>
      <c r="HC139" s="11"/>
      <c r="HD139" s="11"/>
      <c r="HE139" s="11"/>
      <c r="HF139" s="11"/>
      <c r="HG139" s="11"/>
      <c r="HH139" s="11"/>
      <c r="HI139" s="11"/>
      <c r="HJ139" s="11"/>
      <c r="HK139" s="11"/>
      <c r="HL139" s="11"/>
      <c r="HM139" s="11"/>
      <c r="HN139" s="11"/>
      <c r="HO139" s="11"/>
      <c r="HP139" s="11"/>
      <c r="HQ139" s="11"/>
      <c r="HR139" s="11"/>
      <c r="HS139" s="11"/>
      <c r="HT139" s="11"/>
      <c r="HU139" s="11"/>
      <c r="HV139" s="11"/>
      <c r="HW139" s="11"/>
      <c r="HX139" s="11"/>
      <c r="HY139" s="11"/>
      <c r="HZ139" s="11"/>
      <c r="IA139" s="11"/>
      <c r="IB139" s="11"/>
      <c r="IC139" s="11"/>
      <c r="ID139" s="11"/>
      <c r="IE139" s="11"/>
      <c r="IF139" s="11"/>
      <c r="IG139" s="11"/>
      <c r="IH139" s="11"/>
      <c r="II139" s="11"/>
      <c r="IJ139" s="11"/>
      <c r="IK139" s="11"/>
      <c r="IL139" s="11"/>
      <c r="IM139" s="11"/>
      <c r="IN139" s="11"/>
      <c r="IO139" s="11"/>
      <c r="IP139" s="11"/>
      <c r="IQ139" s="11"/>
      <c r="IR139" s="11"/>
      <c r="IS139" s="11"/>
      <c r="IT139" s="11"/>
      <c r="IU139" s="11"/>
      <c r="IV139" s="11"/>
      <c r="IW139" s="11"/>
      <c r="IX139" s="11"/>
      <c r="IY139" s="11"/>
      <c r="IZ139" s="11"/>
      <c r="JA139" s="11"/>
      <c r="JB139" s="11"/>
      <c r="JC139" s="11"/>
      <c r="JD139" s="11"/>
      <c r="JE139" s="11"/>
      <c r="JF139" s="11"/>
      <c r="JG139" s="11"/>
      <c r="JH139" s="11"/>
      <c r="JI139" s="11"/>
      <c r="JJ139" s="11"/>
      <c r="JK139" s="11"/>
      <c r="JL139" s="11"/>
      <c r="JM139" s="11"/>
      <c r="JN139" s="11"/>
      <c r="JO139" s="11"/>
      <c r="JP139" s="11"/>
      <c r="JQ139" s="11"/>
      <c r="JR139" s="11"/>
      <c r="JS139" s="11"/>
      <c r="JT139" s="11"/>
      <c r="JU139" s="11"/>
      <c r="JV139" s="11"/>
      <c r="JW139" s="11"/>
      <c r="JX139" s="11"/>
      <c r="JY139" s="11"/>
      <c r="JZ139" s="11"/>
      <c r="KA139" s="11"/>
      <c r="KB139" s="11"/>
      <c r="KC139" s="11"/>
      <c r="KD139" s="11"/>
      <c r="KE139" s="11"/>
      <c r="KF139" s="11"/>
      <c r="KG139" s="11"/>
      <c r="KH139" s="11"/>
      <c r="KI139" s="11"/>
      <c r="KJ139" s="11"/>
      <c r="KK139" s="11"/>
      <c r="KL139" s="11"/>
      <c r="KM139" s="11"/>
      <c r="KN139" s="11"/>
      <c r="KO139" s="11"/>
      <c r="KP139" s="11"/>
      <c r="KQ139" s="11"/>
      <c r="KR139" s="11"/>
      <c r="KS139" s="11"/>
      <c r="KT139" s="11"/>
      <c r="KU139" s="11"/>
      <c r="KV139" s="11"/>
      <c r="KW139" s="11"/>
      <c r="KX139" s="11"/>
      <c r="KY139" s="11"/>
      <c r="KZ139" s="11"/>
      <c r="LA139" s="11"/>
      <c r="LB139" s="11"/>
      <c r="LC139" s="11"/>
      <c r="LD139" s="11"/>
      <c r="LE139" s="11"/>
      <c r="LF139" s="11"/>
      <c r="LG139" s="11"/>
      <c r="LH139" s="11"/>
      <c r="LI139" s="11"/>
      <c r="LJ139" s="11"/>
      <c r="LK139" s="11"/>
      <c r="LL139" s="11"/>
      <c r="LM139" s="11"/>
      <c r="LN139" s="11"/>
      <c r="LO139" s="11"/>
      <c r="LP139" s="11"/>
      <c r="LQ139" s="11"/>
      <c r="LR139" s="11"/>
      <c r="LS139" s="11"/>
      <c r="LT139" s="11"/>
      <c r="LU139" s="11"/>
      <c r="LV139" s="11"/>
      <c r="LW139" s="11"/>
      <c r="LX139" s="11"/>
      <c r="LY139" s="11"/>
      <c r="LZ139" s="11"/>
      <c r="MA139" s="11"/>
      <c r="MB139" s="11"/>
      <c r="MC139" s="11"/>
      <c r="MD139" s="11"/>
      <c r="ME139" s="11"/>
      <c r="MF139" s="11"/>
      <c r="MG139" s="11"/>
      <c r="MH139" s="11"/>
      <c r="MI139" s="11"/>
      <c r="MJ139" s="11"/>
      <c r="MK139" s="11"/>
      <c r="ML139" s="11"/>
      <c r="MM139" s="11"/>
      <c r="MN139" s="11"/>
      <c r="MO139" s="11"/>
      <c r="MP139" s="11"/>
      <c r="MQ139" s="11"/>
      <c r="MR139" s="11"/>
      <c r="MS139" s="11"/>
      <c r="MT139" s="11"/>
      <c r="MU139" s="11"/>
      <c r="MV139" s="11"/>
      <c r="MW139" s="11"/>
      <c r="MX139" s="11"/>
      <c r="MY139" s="11"/>
      <c r="MZ139" s="11"/>
      <c r="NA139" s="11"/>
      <c r="NB139" s="11"/>
      <c r="NC139" s="11"/>
      <c r="ND139" s="11"/>
      <c r="NE139" s="11"/>
      <c r="NF139" s="11"/>
      <c r="NG139" s="11"/>
      <c r="NH139" s="11"/>
      <c r="NI139" s="11"/>
      <c r="NJ139" s="11"/>
      <c r="NK139" s="11"/>
      <c r="NL139" s="11"/>
      <c r="NM139" s="11"/>
      <c r="NN139" s="11"/>
      <c r="NO139" s="11"/>
      <c r="NP139" s="11"/>
      <c r="NQ139" s="11"/>
      <c r="NR139" s="11"/>
      <c r="NS139" s="11"/>
      <c r="NT139" s="11"/>
      <c r="NU139" s="11"/>
      <c r="NV139" s="11"/>
      <c r="NW139" s="11"/>
      <c r="NX139" s="11"/>
      <c r="NY139" s="11"/>
      <c r="NZ139" s="11"/>
      <c r="OA139" s="11"/>
      <c r="OB139" s="11"/>
      <c r="OC139" s="11"/>
      <c r="OD139" s="11"/>
      <c r="OE139" s="11"/>
      <c r="OF139" s="11"/>
      <c r="OG139" s="11"/>
      <c r="OH139" s="11"/>
      <c r="OI139" s="11"/>
      <c r="OJ139" s="11"/>
      <c r="OK139" s="11"/>
      <c r="OL139" s="11"/>
      <c r="OM139" s="11"/>
      <c r="ON139" s="11"/>
      <c r="OO139" s="11"/>
      <c r="OP139" s="11"/>
      <c r="OQ139" s="11"/>
      <c r="OR139" s="11"/>
      <c r="OS139" s="11"/>
      <c r="OT139" s="11"/>
      <c r="OU139" s="11"/>
      <c r="OV139" s="11"/>
      <c r="OW139" s="11"/>
      <c r="OX139" s="11"/>
      <c r="OY139" s="11"/>
      <c r="OZ139" s="11"/>
      <c r="PA139" s="11"/>
      <c r="PB139" s="11"/>
      <c r="PC139" s="11"/>
      <c r="PD139" s="11"/>
      <c r="PE139" s="11"/>
      <c r="PF139" s="11"/>
      <c r="PG139" s="11"/>
      <c r="PH139" s="11"/>
      <c r="PI139" s="11"/>
      <c r="PJ139" s="11"/>
      <c r="PK139" s="11"/>
      <c r="PL139" s="11"/>
      <c r="PM139" s="11"/>
      <c r="PN139" s="11"/>
      <c r="PO139" s="11"/>
      <c r="PP139" s="11"/>
      <c r="PQ139" s="11"/>
      <c r="PR139" s="11"/>
      <c r="PS139" s="11"/>
      <c r="PT139" s="11"/>
      <c r="PU139" s="11"/>
      <c r="PV139" s="11"/>
      <c r="PW139" s="11"/>
      <c r="PX139" s="11"/>
      <c r="PY139" s="11"/>
      <c r="PZ139" s="11"/>
      <c r="QA139" s="11"/>
      <c r="QB139" s="11"/>
      <c r="QC139" s="11"/>
      <c r="QD139" s="11"/>
      <c r="QE139" s="11"/>
      <c r="QF139" s="11"/>
      <c r="QG139" s="11"/>
      <c r="QH139" s="11"/>
      <c r="QI139" s="11"/>
      <c r="QJ139" s="11"/>
      <c r="QK139" s="11"/>
      <c r="QL139" s="11"/>
      <c r="QM139" s="11"/>
      <c r="QN139" s="11"/>
      <c r="QO139" s="11"/>
      <c r="QP139" s="11"/>
      <c r="QQ139" s="11"/>
      <c r="QR139" s="11"/>
      <c r="QS139" s="11"/>
      <c r="QT139" s="11"/>
      <c r="QU139" s="11"/>
      <c r="QV139" s="11"/>
      <c r="QW139" s="11"/>
      <c r="QX139" s="11"/>
      <c r="QY139" s="11"/>
      <c r="QZ139" s="11"/>
      <c r="RA139" s="11"/>
      <c r="RB139" s="11"/>
      <c r="RC139" s="11"/>
      <c r="RD139" s="11"/>
      <c r="RE139" s="11"/>
      <c r="RF139" s="11"/>
      <c r="RG139" s="11"/>
      <c r="RH139" s="11"/>
      <c r="RI139" s="11"/>
      <c r="RJ139" s="11"/>
      <c r="RK139" s="11"/>
      <c r="RL139" s="11"/>
      <c r="RM139" s="11"/>
      <c r="RN139" s="11"/>
      <c r="RO139" s="11"/>
      <c r="RP139" s="11"/>
      <c r="RQ139" s="11"/>
      <c r="RR139" s="11"/>
      <c r="RS139" s="11"/>
      <c r="RT139" s="11"/>
      <c r="RU139" s="11"/>
      <c r="RV139" s="11"/>
      <c r="RW139" s="11"/>
      <c r="RX139" s="11"/>
      <c r="RY139" s="11"/>
      <c r="RZ139" s="11"/>
      <c r="SA139" s="11"/>
      <c r="SB139" s="11"/>
      <c r="SC139" s="11"/>
      <c r="SD139" s="11"/>
      <c r="SE139" s="11"/>
      <c r="SF139" s="11"/>
      <c r="SG139" s="11"/>
      <c r="SH139" s="11"/>
      <c r="SI139" s="11"/>
      <c r="SJ139" s="11"/>
      <c r="SK139" s="11"/>
      <c r="SL139" s="11"/>
      <c r="SM139" s="11"/>
      <c r="SN139" s="11"/>
      <c r="SO139" s="11"/>
      <c r="SP139" s="11"/>
      <c r="SQ139" s="11"/>
      <c r="SR139" s="11"/>
      <c r="SS139" s="11"/>
      <c r="ST139" s="11"/>
      <c r="SU139" s="11"/>
      <c r="SV139" s="11"/>
      <c r="SW139" s="11"/>
      <c r="SX139" s="11"/>
      <c r="SY139" s="11"/>
      <c r="SZ139" s="11"/>
      <c r="TA139" s="11"/>
      <c r="TB139" s="11"/>
      <c r="TC139" s="11"/>
      <c r="TD139" s="11"/>
      <c r="TE139" s="11"/>
      <c r="TF139" s="11"/>
      <c r="TG139" s="11"/>
      <c r="TH139" s="11"/>
      <c r="TI139" s="11"/>
      <c r="TJ139" s="11"/>
      <c r="TK139" s="11"/>
      <c r="TL139" s="11"/>
      <c r="TM139" s="11"/>
      <c r="TN139" s="11"/>
      <c r="TO139" s="11"/>
      <c r="TP139" s="11"/>
      <c r="TQ139" s="11"/>
      <c r="TR139" s="11"/>
      <c r="TS139" s="11"/>
      <c r="TT139" s="11"/>
      <c r="TU139" s="11"/>
      <c r="TV139" s="11"/>
      <c r="TW139" s="11"/>
      <c r="TX139" s="11"/>
      <c r="TY139" s="11"/>
      <c r="TZ139" s="11"/>
      <c r="UA139" s="11"/>
      <c r="UB139" s="11"/>
      <c r="UC139" s="11"/>
      <c r="UD139" s="11"/>
      <c r="UE139" s="11"/>
      <c r="UF139" s="11"/>
      <c r="UG139" s="11"/>
      <c r="UH139" s="11"/>
      <c r="UI139" s="11"/>
      <c r="UJ139" s="11"/>
      <c r="UK139" s="11"/>
      <c r="UL139" s="11"/>
      <c r="UM139" s="11"/>
      <c r="UN139" s="11"/>
      <c r="UO139" s="11"/>
      <c r="UP139" s="11"/>
      <c r="UQ139" s="11"/>
      <c r="UR139" s="11"/>
      <c r="US139" s="11"/>
      <c r="UT139" s="11"/>
      <c r="UU139" s="11"/>
      <c r="UV139" s="11"/>
      <c r="UW139" s="11"/>
      <c r="UX139" s="11"/>
      <c r="UY139" s="11"/>
      <c r="UZ139" s="11"/>
      <c r="VA139" s="11"/>
      <c r="VB139" s="11"/>
      <c r="VC139" s="11"/>
      <c r="VD139" s="11"/>
      <c r="VE139" s="11"/>
      <c r="VF139" s="11"/>
      <c r="VG139" s="11"/>
      <c r="VH139" s="11"/>
      <c r="VI139" s="11"/>
      <c r="VJ139" s="11"/>
      <c r="VK139" s="11"/>
      <c r="VL139" s="11"/>
      <c r="VM139" s="11"/>
      <c r="VN139" s="11"/>
      <c r="VO139" s="11"/>
      <c r="VP139" s="11"/>
      <c r="VQ139" s="11"/>
      <c r="VR139" s="11"/>
      <c r="VS139" s="11"/>
      <c r="VT139" s="11"/>
      <c r="VU139" s="11"/>
      <c r="VV139" s="11"/>
      <c r="VW139" s="11"/>
      <c r="VX139" s="11"/>
      <c r="VY139" s="11"/>
      <c r="VZ139" s="11"/>
      <c r="WA139" s="11"/>
      <c r="WB139" s="11"/>
      <c r="WC139" s="11"/>
      <c r="WD139" s="11"/>
      <c r="WE139" s="11"/>
      <c r="WF139" s="11"/>
      <c r="WG139" s="11"/>
      <c r="WH139" s="11"/>
      <c r="WI139" s="11"/>
      <c r="WJ139" s="11"/>
      <c r="WK139" s="11"/>
      <c r="WL139" s="11"/>
      <c r="WM139" s="11"/>
      <c r="WN139" s="11"/>
      <c r="WO139" s="11"/>
      <c r="WP139" s="11"/>
      <c r="WQ139" s="11"/>
      <c r="WR139" s="11"/>
      <c r="WS139" s="11"/>
      <c r="WT139" s="11"/>
      <c r="WU139" s="11"/>
      <c r="WV139" s="11"/>
      <c r="WW139" s="11"/>
      <c r="WX139" s="11"/>
      <c r="WY139" s="11"/>
      <c r="WZ139" s="11"/>
      <c r="XA139" s="11"/>
      <c r="XB139" s="11"/>
      <c r="XC139" s="11"/>
      <c r="XD139" s="11"/>
      <c r="XE139" s="11"/>
      <c r="XF139" s="11"/>
      <c r="XG139" s="11"/>
      <c r="XH139" s="11"/>
      <c r="XI139" s="11"/>
      <c r="XJ139" s="11"/>
      <c r="XK139" s="11"/>
      <c r="XL139" s="11"/>
      <c r="XM139" s="11"/>
      <c r="XN139" s="11"/>
      <c r="XO139" s="11"/>
      <c r="XP139" s="11"/>
      <c r="XQ139" s="11"/>
      <c r="XR139" s="11"/>
      <c r="XS139" s="11"/>
      <c r="XT139" s="11"/>
      <c r="XU139" s="11"/>
      <c r="XV139" s="11"/>
      <c r="XW139" s="11"/>
      <c r="XX139" s="11"/>
      <c r="XY139" s="11"/>
      <c r="XZ139" s="11"/>
      <c r="YA139" s="11"/>
      <c r="YB139" s="11"/>
      <c r="YC139" s="11"/>
      <c r="YD139" s="11"/>
      <c r="YE139" s="11"/>
      <c r="YF139" s="11"/>
      <c r="YG139" s="11"/>
      <c r="YH139" s="11"/>
      <c r="YI139" s="11"/>
      <c r="YJ139" s="11"/>
      <c r="YK139" s="11"/>
      <c r="YL139" s="11"/>
      <c r="YM139" s="11"/>
      <c r="YN139" s="11"/>
      <c r="YO139" s="11"/>
      <c r="YP139" s="11"/>
      <c r="YQ139" s="11"/>
      <c r="YR139" s="11"/>
      <c r="YS139" s="11"/>
      <c r="YT139" s="11"/>
      <c r="YU139" s="11"/>
      <c r="YV139" s="11"/>
      <c r="YW139" s="11"/>
      <c r="YX139" s="11"/>
      <c r="YY139" s="11"/>
      <c r="YZ139" s="11"/>
      <c r="ZA139" s="11"/>
      <c r="ZB139" s="11"/>
      <c r="ZC139" s="11"/>
      <c r="ZD139" s="11"/>
      <c r="ZE139" s="11"/>
      <c r="ZF139" s="11"/>
      <c r="ZG139" s="11"/>
      <c r="ZH139" s="11"/>
      <c r="ZI139" s="11"/>
      <c r="ZJ139" s="11"/>
      <c r="ZK139" s="11"/>
      <c r="ZL139" s="11"/>
      <c r="ZM139" s="11"/>
      <c r="ZN139" s="11"/>
      <c r="ZO139" s="11"/>
      <c r="ZP139" s="11"/>
      <c r="ZQ139" s="11"/>
      <c r="ZR139" s="11"/>
      <c r="ZS139" s="11"/>
      <c r="ZT139" s="11"/>
      <c r="ZU139" s="11"/>
      <c r="ZV139" s="11"/>
      <c r="ZW139" s="11"/>
      <c r="ZX139" s="11"/>
      <c r="ZY139" s="11"/>
      <c r="ZZ139" s="11"/>
      <c r="AAA139" s="11"/>
      <c r="AAB139" s="11"/>
      <c r="AAC139" s="11"/>
      <c r="AAD139" s="11"/>
      <c r="AAE139" s="11"/>
      <c r="AAF139" s="11"/>
      <c r="AAG139" s="11"/>
      <c r="AAH139" s="11"/>
      <c r="AAI139" s="11"/>
      <c r="AAJ139" s="11"/>
      <c r="AAK139" s="11"/>
      <c r="AAL139" s="11"/>
      <c r="AAM139" s="11"/>
      <c r="AAN139" s="11"/>
      <c r="AAO139" s="11"/>
      <c r="AAP139" s="11"/>
      <c r="AAQ139" s="11"/>
      <c r="AAR139" s="11"/>
      <c r="AAS139" s="11"/>
      <c r="AAT139" s="11"/>
      <c r="AAU139" s="11"/>
      <c r="AAV139" s="11"/>
      <c r="AAW139" s="11"/>
      <c r="AAX139" s="11"/>
      <c r="AAY139" s="11"/>
      <c r="AAZ139" s="11"/>
      <c r="ABA139" s="11"/>
      <c r="ABB139" s="11"/>
      <c r="ABC139" s="11"/>
      <c r="ABD139" s="11"/>
      <c r="ABE139" s="11"/>
      <c r="ABF139" s="11"/>
      <c r="ABG139" s="11"/>
      <c r="ABH139" s="11"/>
      <c r="ABI139" s="11"/>
      <c r="ABJ139" s="11"/>
      <c r="ABK139" s="11"/>
      <c r="ABL139" s="11"/>
      <c r="ABM139" s="11"/>
      <c r="ABN139" s="11"/>
      <c r="ABO139" s="11"/>
      <c r="ABP139" s="11"/>
      <c r="ABQ139" s="11"/>
      <c r="ABR139" s="11"/>
      <c r="ABS139" s="11"/>
      <c r="ABT139" s="11"/>
      <c r="ABU139" s="11"/>
      <c r="ABV139" s="11"/>
      <c r="ABW139" s="11"/>
      <c r="ABX139" s="11"/>
      <c r="ABY139" s="11"/>
      <c r="ABZ139" s="11"/>
      <c r="ACA139" s="11"/>
      <c r="ACB139" s="11"/>
      <c r="ACC139" s="11"/>
      <c r="ACD139" s="11"/>
      <c r="ACE139" s="11"/>
      <c r="ACF139" s="11"/>
      <c r="ACG139" s="11"/>
      <c r="ACH139" s="11"/>
      <c r="ACI139" s="11"/>
      <c r="ACJ139" s="11"/>
      <c r="ACK139" s="11"/>
      <c r="ACL139" s="11"/>
      <c r="ACM139" s="11"/>
      <c r="ACN139" s="11"/>
      <c r="ACO139" s="11"/>
      <c r="ACP139" s="11"/>
      <c r="ACQ139" s="11"/>
      <c r="ACR139" s="11"/>
      <c r="ACS139" s="11"/>
      <c r="ACT139" s="11"/>
      <c r="ACU139" s="11"/>
      <c r="ACV139" s="11"/>
      <c r="ACW139" s="11"/>
      <c r="ACX139" s="11"/>
      <c r="ACY139" s="11"/>
      <c r="ACZ139" s="11"/>
      <c r="ADA139" s="11"/>
      <c r="ADB139" s="11"/>
      <c r="ADC139" s="11"/>
      <c r="ADD139" s="11"/>
      <c r="ADE139" s="11"/>
      <c r="ADF139" s="11"/>
      <c r="ADG139" s="11"/>
      <c r="ADH139" s="11"/>
      <c r="ADI139" s="11"/>
      <c r="ADJ139" s="11"/>
      <c r="ADK139" s="11"/>
      <c r="ADL139" s="11"/>
      <c r="ADM139" s="11"/>
      <c r="ADN139" s="11"/>
      <c r="ADO139" s="11"/>
      <c r="ADP139" s="11"/>
      <c r="ADQ139" s="11"/>
      <c r="ADR139" s="11"/>
      <c r="ADS139" s="11"/>
      <c r="ADT139" s="11"/>
      <c r="ADU139" s="11"/>
      <c r="ADV139" s="11"/>
      <c r="ADW139" s="11"/>
      <c r="ADX139" s="11"/>
      <c r="ADY139" s="11"/>
      <c r="ADZ139" s="11"/>
      <c r="AEA139" s="11"/>
      <c r="AEB139" s="11"/>
      <c r="AEC139" s="11"/>
      <c r="AED139" s="11"/>
      <c r="AEE139" s="11"/>
      <c r="AEF139" s="11"/>
      <c r="AEG139" s="11"/>
      <c r="AEH139" s="11"/>
      <c r="AEI139" s="11"/>
      <c r="AEJ139" s="11"/>
      <c r="AEK139" s="11"/>
      <c r="AEL139" s="11"/>
      <c r="AEM139" s="11"/>
      <c r="AEN139" s="11"/>
      <c r="AEO139" s="11"/>
      <c r="AEP139" s="11"/>
      <c r="AEQ139" s="11"/>
      <c r="AER139" s="11"/>
      <c r="AES139" s="11"/>
      <c r="AET139" s="11"/>
      <c r="AEU139" s="11"/>
      <c r="AEV139" s="11"/>
      <c r="AEW139" s="11"/>
      <c r="AEX139" s="11"/>
      <c r="AEY139" s="11"/>
      <c r="AEZ139" s="11"/>
      <c r="AFA139" s="11"/>
      <c r="AFB139" s="11"/>
      <c r="AFC139" s="11"/>
      <c r="AFD139" s="11"/>
      <c r="AFE139" s="11"/>
      <c r="AFF139" s="11"/>
      <c r="AFG139" s="11"/>
      <c r="AFH139" s="11"/>
      <c r="AFI139" s="11"/>
      <c r="AFJ139" s="11"/>
      <c r="AFK139" s="11"/>
      <c r="AFL139" s="11"/>
      <c r="AFM139" s="11"/>
      <c r="AFN139" s="11"/>
      <c r="AFO139" s="11"/>
      <c r="AFP139" s="11"/>
      <c r="AFQ139" s="11"/>
      <c r="AFR139" s="11"/>
      <c r="AFS139" s="11"/>
      <c r="AFT139" s="11"/>
      <c r="AFU139" s="11"/>
      <c r="AFV139" s="11"/>
      <c r="AFW139" s="11"/>
      <c r="AFX139" s="11"/>
      <c r="AFY139" s="11"/>
      <c r="AFZ139" s="11"/>
      <c r="AGA139" s="11"/>
      <c r="AGB139" s="11"/>
      <c r="AGC139" s="11"/>
      <c r="AGD139" s="11"/>
      <c r="AGE139" s="11"/>
      <c r="AGF139" s="11"/>
      <c r="AGG139" s="11"/>
      <c r="AGH139" s="11"/>
      <c r="AGI139" s="11"/>
      <c r="AGJ139" s="11"/>
      <c r="AGK139" s="11"/>
      <c r="AGL139" s="11"/>
      <c r="AGM139" s="11"/>
      <c r="AGN139" s="11"/>
      <c r="AGO139" s="11"/>
      <c r="AGP139" s="11"/>
      <c r="AGQ139" s="11"/>
      <c r="AGR139" s="11"/>
      <c r="AGS139" s="11"/>
      <c r="AGT139" s="11"/>
      <c r="AGU139" s="11"/>
      <c r="AGV139" s="11"/>
      <c r="AGW139" s="11"/>
      <c r="AGX139" s="11"/>
      <c r="AGY139" s="11"/>
      <c r="AGZ139" s="11"/>
      <c r="AHA139" s="11"/>
      <c r="AHB139" s="11"/>
      <c r="AHC139" s="11"/>
      <c r="AHD139" s="11"/>
      <c r="AHE139" s="11"/>
      <c r="AHF139" s="11"/>
      <c r="AHG139" s="11"/>
      <c r="AHH139" s="11"/>
      <c r="AHI139" s="11"/>
      <c r="AHJ139" s="11"/>
      <c r="AHK139" s="11"/>
      <c r="AHL139" s="11"/>
      <c r="AHM139" s="11"/>
      <c r="AHN139" s="11"/>
      <c r="AHO139" s="11"/>
      <c r="AHP139" s="11"/>
      <c r="AHQ139" s="11"/>
      <c r="AHR139" s="11"/>
      <c r="AHS139" s="11"/>
      <c r="AHT139" s="11"/>
      <c r="AHU139" s="11"/>
      <c r="AHV139" s="11"/>
      <c r="AHW139" s="11"/>
      <c r="AHX139" s="11"/>
      <c r="AHY139" s="11"/>
      <c r="AHZ139" s="11"/>
      <c r="AIA139" s="11"/>
      <c r="AIB139" s="11"/>
      <c r="AIC139" s="11"/>
      <c r="AID139" s="11"/>
      <c r="AIE139" s="11"/>
      <c r="AIF139" s="11"/>
      <c r="AIG139" s="11"/>
      <c r="AIH139" s="11"/>
      <c r="AII139" s="11"/>
      <c r="AIJ139" s="11"/>
      <c r="AIK139" s="11"/>
      <c r="AIL139" s="11"/>
      <c r="AIM139" s="11"/>
      <c r="AIN139" s="11"/>
      <c r="AIO139" s="11"/>
      <c r="AIP139" s="11"/>
      <c r="AIQ139" s="11"/>
      <c r="AIR139" s="11"/>
      <c r="AIS139" s="11"/>
      <c r="AIT139" s="11"/>
      <c r="AIU139" s="11"/>
      <c r="AIV139" s="11"/>
      <c r="AIW139" s="11"/>
      <c r="AIX139" s="11"/>
      <c r="AIY139" s="11"/>
      <c r="AIZ139" s="11"/>
      <c r="AJA139" s="11"/>
      <c r="AJB139" s="11"/>
      <c r="AJC139" s="11"/>
      <c r="AJD139" s="11"/>
      <c r="AJE139" s="11"/>
      <c r="AJF139" s="11"/>
      <c r="AJG139" s="11"/>
      <c r="AJH139" s="11"/>
      <c r="AJI139" s="11"/>
      <c r="AJJ139" s="11"/>
      <c r="AJK139" s="11"/>
      <c r="AJL139" s="11"/>
      <c r="AJM139" s="11"/>
      <c r="AJN139" s="11"/>
      <c r="AJO139" s="11"/>
      <c r="AJP139" s="11"/>
      <c r="AJQ139" s="11"/>
      <c r="AJR139" s="11"/>
      <c r="AJS139" s="11"/>
      <c r="AJT139" s="11"/>
      <c r="AJU139" s="11"/>
      <c r="AJV139" s="11"/>
      <c r="AJW139" s="11"/>
      <c r="AJX139" s="11"/>
      <c r="AJY139" s="11"/>
      <c r="AJZ139" s="11"/>
      <c r="AKA139" s="11"/>
      <c r="AKB139" s="11"/>
      <c r="AKC139" s="11"/>
      <c r="AKD139" s="11"/>
      <c r="AKE139" s="11"/>
      <c r="AKF139" s="11"/>
      <c r="AKG139" s="11"/>
      <c r="AKH139" s="11"/>
      <c r="AKI139" s="11"/>
      <c r="AKJ139" s="11"/>
      <c r="AKK139" s="11"/>
      <c r="AKL139" s="11"/>
      <c r="AKM139" s="11"/>
      <c r="AKN139" s="11"/>
      <c r="AKO139" s="11"/>
      <c r="AKP139" s="11"/>
      <c r="AKQ139" s="11"/>
      <c r="AKR139" s="11"/>
      <c r="AKS139" s="11"/>
      <c r="AKT139" s="11"/>
      <c r="AKU139" s="11"/>
      <c r="AKV139" s="11"/>
      <c r="AKW139" s="11"/>
      <c r="AKX139" s="11"/>
      <c r="AKY139" s="11"/>
      <c r="AKZ139" s="11"/>
      <c r="ALA139" s="11"/>
      <c r="ALB139" s="11"/>
      <c r="ALC139" s="11"/>
      <c r="ALD139" s="11"/>
      <c r="ALE139" s="11"/>
      <c r="ALF139" s="11"/>
      <c r="ALG139" s="11"/>
      <c r="ALH139" s="11"/>
      <c r="ALI139" s="11"/>
      <c r="ALJ139" s="11"/>
      <c r="ALK139" s="11"/>
      <c r="ALL139" s="11"/>
      <c r="ALM139" s="11"/>
      <c r="ALN139" s="11"/>
      <c r="ALO139" s="11"/>
      <c r="ALP139" s="11"/>
      <c r="ALQ139" s="11"/>
      <c r="ALR139" s="11"/>
      <c r="ALS139" s="11"/>
      <c r="ALT139" s="11"/>
      <c r="ALU139" s="11"/>
      <c r="ALV139" s="11"/>
      <c r="ALW139" s="11"/>
      <c r="ALX139" s="11"/>
      <c r="ALY139" s="11"/>
      <c r="ALZ139" s="11"/>
      <c r="AMA139" s="11"/>
      <c r="AMB139" s="11"/>
      <c r="AMC139" s="11"/>
    </row>
    <row r="140" spans="1:1017" x14ac:dyDescent="0.25">
      <c r="A140" s="14" t="s">
        <v>101</v>
      </c>
      <c r="B140" s="15" t="s">
        <v>95</v>
      </c>
      <c r="C140" s="28">
        <v>2.891</v>
      </c>
      <c r="D140" s="28">
        <v>3.548</v>
      </c>
      <c r="E140" s="29" t="s">
        <v>238</v>
      </c>
      <c r="F140" s="28">
        <v>0.75600000000000001</v>
      </c>
      <c r="G140" s="27" t="s">
        <v>10</v>
      </c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11"/>
      <c r="HB140" s="11"/>
      <c r="HC140" s="11"/>
      <c r="HD140" s="11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  <c r="HP140" s="11"/>
      <c r="HQ140" s="11"/>
      <c r="HR140" s="11"/>
      <c r="HS140" s="11"/>
      <c r="HT140" s="11"/>
      <c r="HU140" s="11"/>
      <c r="HV140" s="11"/>
      <c r="HW140" s="11"/>
      <c r="HX140" s="11"/>
      <c r="HY140" s="11"/>
      <c r="HZ140" s="11"/>
      <c r="IA140" s="11"/>
      <c r="IB140" s="11"/>
      <c r="IC140" s="11"/>
      <c r="ID140" s="11"/>
      <c r="IE140" s="11"/>
      <c r="IF140" s="11"/>
      <c r="IG140" s="11"/>
      <c r="IH140" s="11"/>
      <c r="II140" s="11"/>
      <c r="IJ140" s="11"/>
      <c r="IK140" s="11"/>
      <c r="IL140" s="11"/>
      <c r="IM140" s="11"/>
      <c r="IN140" s="11"/>
      <c r="IO140" s="11"/>
      <c r="IP140" s="11"/>
      <c r="IQ140" s="11"/>
      <c r="IR140" s="11"/>
      <c r="IS140" s="11"/>
      <c r="IT140" s="11"/>
      <c r="IU140" s="11"/>
      <c r="IV140" s="11"/>
      <c r="IW140" s="11"/>
      <c r="IX140" s="11"/>
      <c r="IY140" s="11"/>
      <c r="IZ140" s="11"/>
      <c r="JA140" s="11"/>
      <c r="JB140" s="11"/>
      <c r="JC140" s="11"/>
      <c r="JD140" s="11"/>
      <c r="JE140" s="11"/>
      <c r="JF140" s="11"/>
      <c r="JG140" s="11"/>
      <c r="JH140" s="11"/>
      <c r="JI140" s="11"/>
      <c r="JJ140" s="11"/>
      <c r="JK140" s="11"/>
      <c r="JL140" s="11"/>
      <c r="JM140" s="11"/>
      <c r="JN140" s="11"/>
      <c r="JO140" s="11"/>
      <c r="JP140" s="11"/>
      <c r="JQ140" s="11"/>
      <c r="JR140" s="11"/>
      <c r="JS140" s="11"/>
      <c r="JT140" s="11"/>
      <c r="JU140" s="11"/>
      <c r="JV140" s="11"/>
      <c r="JW140" s="11"/>
      <c r="JX140" s="11"/>
      <c r="JY140" s="11"/>
      <c r="JZ140" s="11"/>
      <c r="KA140" s="11"/>
      <c r="KB140" s="11"/>
      <c r="KC140" s="11"/>
      <c r="KD140" s="11"/>
      <c r="KE140" s="11"/>
      <c r="KF140" s="11"/>
      <c r="KG140" s="11"/>
      <c r="KH140" s="11"/>
      <c r="KI140" s="11"/>
      <c r="KJ140" s="11"/>
      <c r="KK140" s="11"/>
      <c r="KL140" s="11"/>
      <c r="KM140" s="11"/>
      <c r="KN140" s="11"/>
      <c r="KO140" s="11"/>
      <c r="KP140" s="11"/>
      <c r="KQ140" s="11"/>
      <c r="KR140" s="11"/>
      <c r="KS140" s="11"/>
      <c r="KT140" s="11"/>
      <c r="KU140" s="11"/>
      <c r="KV140" s="11"/>
      <c r="KW140" s="11"/>
      <c r="KX140" s="11"/>
      <c r="KY140" s="11"/>
      <c r="KZ140" s="11"/>
      <c r="LA140" s="11"/>
      <c r="LB140" s="11"/>
      <c r="LC140" s="11"/>
      <c r="LD140" s="11"/>
      <c r="LE140" s="11"/>
      <c r="LF140" s="11"/>
      <c r="LG140" s="11"/>
      <c r="LH140" s="11"/>
      <c r="LI140" s="11"/>
      <c r="LJ140" s="11"/>
      <c r="LK140" s="11"/>
      <c r="LL140" s="11"/>
      <c r="LM140" s="11"/>
      <c r="LN140" s="11"/>
      <c r="LO140" s="11"/>
      <c r="LP140" s="11"/>
      <c r="LQ140" s="11"/>
      <c r="LR140" s="11"/>
      <c r="LS140" s="11"/>
      <c r="LT140" s="11"/>
      <c r="LU140" s="11"/>
      <c r="LV140" s="11"/>
      <c r="LW140" s="11"/>
      <c r="LX140" s="11"/>
      <c r="LY140" s="11"/>
      <c r="LZ140" s="11"/>
      <c r="MA140" s="11"/>
      <c r="MB140" s="11"/>
      <c r="MC140" s="11"/>
      <c r="MD140" s="11"/>
      <c r="ME140" s="11"/>
      <c r="MF140" s="11"/>
      <c r="MG140" s="11"/>
      <c r="MH140" s="11"/>
      <c r="MI140" s="11"/>
      <c r="MJ140" s="11"/>
      <c r="MK140" s="11"/>
      <c r="ML140" s="11"/>
      <c r="MM140" s="11"/>
      <c r="MN140" s="11"/>
      <c r="MO140" s="11"/>
      <c r="MP140" s="11"/>
      <c r="MQ140" s="11"/>
      <c r="MR140" s="11"/>
      <c r="MS140" s="11"/>
      <c r="MT140" s="11"/>
      <c r="MU140" s="11"/>
      <c r="MV140" s="11"/>
      <c r="MW140" s="11"/>
      <c r="MX140" s="11"/>
      <c r="MY140" s="11"/>
      <c r="MZ140" s="11"/>
      <c r="NA140" s="11"/>
      <c r="NB140" s="11"/>
      <c r="NC140" s="11"/>
      <c r="ND140" s="11"/>
      <c r="NE140" s="11"/>
      <c r="NF140" s="11"/>
      <c r="NG140" s="11"/>
      <c r="NH140" s="11"/>
      <c r="NI140" s="11"/>
      <c r="NJ140" s="11"/>
      <c r="NK140" s="11"/>
      <c r="NL140" s="11"/>
      <c r="NM140" s="11"/>
      <c r="NN140" s="11"/>
      <c r="NO140" s="11"/>
      <c r="NP140" s="11"/>
      <c r="NQ140" s="11"/>
      <c r="NR140" s="11"/>
      <c r="NS140" s="11"/>
      <c r="NT140" s="11"/>
      <c r="NU140" s="11"/>
      <c r="NV140" s="11"/>
      <c r="NW140" s="11"/>
      <c r="NX140" s="11"/>
      <c r="NY140" s="11"/>
      <c r="NZ140" s="11"/>
      <c r="OA140" s="11"/>
      <c r="OB140" s="11"/>
      <c r="OC140" s="11"/>
      <c r="OD140" s="11"/>
      <c r="OE140" s="11"/>
      <c r="OF140" s="11"/>
      <c r="OG140" s="11"/>
      <c r="OH140" s="11"/>
      <c r="OI140" s="11"/>
      <c r="OJ140" s="11"/>
      <c r="OK140" s="11"/>
      <c r="OL140" s="11"/>
      <c r="OM140" s="11"/>
      <c r="ON140" s="11"/>
      <c r="OO140" s="11"/>
      <c r="OP140" s="11"/>
      <c r="OQ140" s="11"/>
      <c r="OR140" s="11"/>
      <c r="OS140" s="11"/>
      <c r="OT140" s="11"/>
      <c r="OU140" s="11"/>
      <c r="OV140" s="11"/>
      <c r="OW140" s="11"/>
      <c r="OX140" s="11"/>
      <c r="OY140" s="11"/>
      <c r="OZ140" s="11"/>
      <c r="PA140" s="11"/>
      <c r="PB140" s="11"/>
      <c r="PC140" s="11"/>
      <c r="PD140" s="11"/>
      <c r="PE140" s="11"/>
      <c r="PF140" s="11"/>
      <c r="PG140" s="11"/>
      <c r="PH140" s="11"/>
      <c r="PI140" s="11"/>
      <c r="PJ140" s="11"/>
      <c r="PK140" s="11"/>
      <c r="PL140" s="11"/>
      <c r="PM140" s="11"/>
      <c r="PN140" s="11"/>
      <c r="PO140" s="11"/>
      <c r="PP140" s="11"/>
      <c r="PQ140" s="11"/>
      <c r="PR140" s="11"/>
      <c r="PS140" s="11"/>
      <c r="PT140" s="11"/>
      <c r="PU140" s="11"/>
      <c r="PV140" s="11"/>
      <c r="PW140" s="11"/>
      <c r="PX140" s="11"/>
      <c r="PY140" s="11"/>
      <c r="PZ140" s="11"/>
      <c r="QA140" s="11"/>
      <c r="QB140" s="11"/>
      <c r="QC140" s="11"/>
      <c r="QD140" s="11"/>
      <c r="QE140" s="11"/>
      <c r="QF140" s="11"/>
      <c r="QG140" s="11"/>
      <c r="QH140" s="11"/>
      <c r="QI140" s="11"/>
      <c r="QJ140" s="11"/>
      <c r="QK140" s="11"/>
      <c r="QL140" s="11"/>
      <c r="QM140" s="11"/>
      <c r="QN140" s="11"/>
      <c r="QO140" s="11"/>
      <c r="QP140" s="11"/>
      <c r="QQ140" s="11"/>
      <c r="QR140" s="11"/>
      <c r="QS140" s="11"/>
      <c r="QT140" s="11"/>
      <c r="QU140" s="11"/>
      <c r="QV140" s="11"/>
      <c r="QW140" s="11"/>
      <c r="QX140" s="11"/>
      <c r="QY140" s="11"/>
      <c r="QZ140" s="11"/>
      <c r="RA140" s="11"/>
      <c r="RB140" s="11"/>
      <c r="RC140" s="11"/>
      <c r="RD140" s="11"/>
      <c r="RE140" s="11"/>
      <c r="RF140" s="11"/>
      <c r="RG140" s="11"/>
      <c r="RH140" s="11"/>
      <c r="RI140" s="11"/>
      <c r="RJ140" s="11"/>
      <c r="RK140" s="11"/>
      <c r="RL140" s="11"/>
      <c r="RM140" s="11"/>
      <c r="RN140" s="11"/>
      <c r="RO140" s="11"/>
      <c r="RP140" s="11"/>
      <c r="RQ140" s="11"/>
      <c r="RR140" s="11"/>
      <c r="RS140" s="11"/>
      <c r="RT140" s="11"/>
      <c r="RU140" s="11"/>
      <c r="RV140" s="11"/>
      <c r="RW140" s="11"/>
      <c r="RX140" s="11"/>
      <c r="RY140" s="11"/>
      <c r="RZ140" s="11"/>
      <c r="SA140" s="11"/>
      <c r="SB140" s="11"/>
      <c r="SC140" s="11"/>
      <c r="SD140" s="11"/>
      <c r="SE140" s="11"/>
      <c r="SF140" s="11"/>
      <c r="SG140" s="11"/>
      <c r="SH140" s="11"/>
      <c r="SI140" s="11"/>
      <c r="SJ140" s="11"/>
      <c r="SK140" s="11"/>
      <c r="SL140" s="11"/>
      <c r="SM140" s="11"/>
      <c r="SN140" s="11"/>
      <c r="SO140" s="11"/>
      <c r="SP140" s="11"/>
      <c r="SQ140" s="11"/>
      <c r="SR140" s="11"/>
      <c r="SS140" s="11"/>
      <c r="ST140" s="11"/>
      <c r="SU140" s="11"/>
      <c r="SV140" s="11"/>
      <c r="SW140" s="11"/>
      <c r="SX140" s="11"/>
      <c r="SY140" s="11"/>
      <c r="SZ140" s="11"/>
      <c r="TA140" s="11"/>
      <c r="TB140" s="11"/>
      <c r="TC140" s="11"/>
      <c r="TD140" s="11"/>
      <c r="TE140" s="11"/>
      <c r="TF140" s="11"/>
      <c r="TG140" s="11"/>
      <c r="TH140" s="11"/>
      <c r="TI140" s="11"/>
      <c r="TJ140" s="11"/>
      <c r="TK140" s="11"/>
      <c r="TL140" s="11"/>
      <c r="TM140" s="11"/>
      <c r="TN140" s="11"/>
      <c r="TO140" s="11"/>
      <c r="TP140" s="11"/>
      <c r="TQ140" s="11"/>
      <c r="TR140" s="11"/>
      <c r="TS140" s="11"/>
      <c r="TT140" s="11"/>
      <c r="TU140" s="11"/>
      <c r="TV140" s="11"/>
      <c r="TW140" s="11"/>
      <c r="TX140" s="11"/>
      <c r="TY140" s="11"/>
      <c r="TZ140" s="11"/>
      <c r="UA140" s="11"/>
      <c r="UB140" s="11"/>
      <c r="UC140" s="11"/>
      <c r="UD140" s="11"/>
      <c r="UE140" s="11"/>
      <c r="UF140" s="11"/>
      <c r="UG140" s="11"/>
      <c r="UH140" s="11"/>
      <c r="UI140" s="11"/>
      <c r="UJ140" s="11"/>
      <c r="UK140" s="11"/>
      <c r="UL140" s="11"/>
      <c r="UM140" s="11"/>
      <c r="UN140" s="11"/>
      <c r="UO140" s="11"/>
      <c r="UP140" s="11"/>
      <c r="UQ140" s="11"/>
      <c r="UR140" s="11"/>
      <c r="US140" s="11"/>
      <c r="UT140" s="11"/>
      <c r="UU140" s="11"/>
      <c r="UV140" s="11"/>
      <c r="UW140" s="11"/>
      <c r="UX140" s="11"/>
      <c r="UY140" s="11"/>
      <c r="UZ140" s="11"/>
      <c r="VA140" s="11"/>
      <c r="VB140" s="11"/>
      <c r="VC140" s="11"/>
      <c r="VD140" s="11"/>
      <c r="VE140" s="11"/>
      <c r="VF140" s="11"/>
      <c r="VG140" s="11"/>
      <c r="VH140" s="11"/>
      <c r="VI140" s="11"/>
      <c r="VJ140" s="11"/>
      <c r="VK140" s="11"/>
      <c r="VL140" s="11"/>
      <c r="VM140" s="11"/>
      <c r="VN140" s="11"/>
      <c r="VO140" s="11"/>
      <c r="VP140" s="11"/>
      <c r="VQ140" s="11"/>
      <c r="VR140" s="11"/>
      <c r="VS140" s="11"/>
      <c r="VT140" s="11"/>
      <c r="VU140" s="11"/>
      <c r="VV140" s="11"/>
      <c r="VW140" s="11"/>
      <c r="VX140" s="11"/>
      <c r="VY140" s="11"/>
      <c r="VZ140" s="11"/>
      <c r="WA140" s="11"/>
      <c r="WB140" s="11"/>
      <c r="WC140" s="11"/>
      <c r="WD140" s="11"/>
      <c r="WE140" s="11"/>
      <c r="WF140" s="11"/>
      <c r="WG140" s="11"/>
      <c r="WH140" s="11"/>
      <c r="WI140" s="11"/>
      <c r="WJ140" s="11"/>
      <c r="WK140" s="11"/>
      <c r="WL140" s="11"/>
      <c r="WM140" s="11"/>
      <c r="WN140" s="11"/>
      <c r="WO140" s="11"/>
      <c r="WP140" s="11"/>
      <c r="WQ140" s="11"/>
      <c r="WR140" s="11"/>
      <c r="WS140" s="11"/>
      <c r="WT140" s="11"/>
      <c r="WU140" s="11"/>
      <c r="WV140" s="11"/>
      <c r="WW140" s="11"/>
      <c r="WX140" s="11"/>
      <c r="WY140" s="11"/>
      <c r="WZ140" s="11"/>
      <c r="XA140" s="11"/>
      <c r="XB140" s="11"/>
      <c r="XC140" s="11"/>
      <c r="XD140" s="11"/>
      <c r="XE140" s="11"/>
      <c r="XF140" s="11"/>
      <c r="XG140" s="11"/>
      <c r="XH140" s="11"/>
      <c r="XI140" s="11"/>
      <c r="XJ140" s="11"/>
      <c r="XK140" s="11"/>
      <c r="XL140" s="11"/>
      <c r="XM140" s="11"/>
      <c r="XN140" s="11"/>
      <c r="XO140" s="11"/>
      <c r="XP140" s="11"/>
      <c r="XQ140" s="11"/>
      <c r="XR140" s="11"/>
      <c r="XS140" s="11"/>
      <c r="XT140" s="11"/>
      <c r="XU140" s="11"/>
      <c r="XV140" s="11"/>
      <c r="XW140" s="11"/>
      <c r="XX140" s="11"/>
      <c r="XY140" s="11"/>
      <c r="XZ140" s="11"/>
      <c r="YA140" s="11"/>
      <c r="YB140" s="11"/>
      <c r="YC140" s="11"/>
      <c r="YD140" s="11"/>
      <c r="YE140" s="11"/>
      <c r="YF140" s="11"/>
      <c r="YG140" s="11"/>
      <c r="YH140" s="11"/>
      <c r="YI140" s="11"/>
      <c r="YJ140" s="11"/>
      <c r="YK140" s="11"/>
      <c r="YL140" s="11"/>
      <c r="YM140" s="11"/>
      <c r="YN140" s="11"/>
      <c r="YO140" s="11"/>
      <c r="YP140" s="11"/>
      <c r="YQ140" s="11"/>
      <c r="YR140" s="11"/>
      <c r="YS140" s="11"/>
      <c r="YT140" s="11"/>
      <c r="YU140" s="11"/>
      <c r="YV140" s="11"/>
      <c r="YW140" s="11"/>
      <c r="YX140" s="11"/>
      <c r="YY140" s="11"/>
      <c r="YZ140" s="11"/>
      <c r="ZA140" s="11"/>
      <c r="ZB140" s="11"/>
      <c r="ZC140" s="11"/>
      <c r="ZD140" s="11"/>
      <c r="ZE140" s="11"/>
      <c r="ZF140" s="11"/>
      <c r="ZG140" s="11"/>
      <c r="ZH140" s="11"/>
      <c r="ZI140" s="11"/>
      <c r="ZJ140" s="11"/>
      <c r="ZK140" s="11"/>
      <c r="ZL140" s="11"/>
      <c r="ZM140" s="11"/>
      <c r="ZN140" s="11"/>
      <c r="ZO140" s="11"/>
      <c r="ZP140" s="11"/>
      <c r="ZQ140" s="11"/>
      <c r="ZR140" s="11"/>
      <c r="ZS140" s="11"/>
      <c r="ZT140" s="11"/>
      <c r="ZU140" s="11"/>
      <c r="ZV140" s="11"/>
      <c r="ZW140" s="11"/>
      <c r="ZX140" s="11"/>
      <c r="ZY140" s="11"/>
      <c r="ZZ140" s="11"/>
      <c r="AAA140" s="11"/>
      <c r="AAB140" s="11"/>
      <c r="AAC140" s="11"/>
      <c r="AAD140" s="11"/>
      <c r="AAE140" s="11"/>
      <c r="AAF140" s="11"/>
      <c r="AAG140" s="11"/>
      <c r="AAH140" s="11"/>
      <c r="AAI140" s="11"/>
      <c r="AAJ140" s="11"/>
      <c r="AAK140" s="11"/>
      <c r="AAL140" s="11"/>
      <c r="AAM140" s="11"/>
      <c r="AAN140" s="11"/>
      <c r="AAO140" s="11"/>
      <c r="AAP140" s="11"/>
      <c r="AAQ140" s="11"/>
      <c r="AAR140" s="11"/>
      <c r="AAS140" s="11"/>
      <c r="AAT140" s="11"/>
      <c r="AAU140" s="11"/>
      <c r="AAV140" s="11"/>
      <c r="AAW140" s="11"/>
      <c r="AAX140" s="11"/>
      <c r="AAY140" s="11"/>
      <c r="AAZ140" s="11"/>
      <c r="ABA140" s="11"/>
      <c r="ABB140" s="11"/>
      <c r="ABC140" s="11"/>
      <c r="ABD140" s="11"/>
      <c r="ABE140" s="11"/>
      <c r="ABF140" s="11"/>
      <c r="ABG140" s="11"/>
      <c r="ABH140" s="11"/>
      <c r="ABI140" s="11"/>
      <c r="ABJ140" s="11"/>
      <c r="ABK140" s="11"/>
      <c r="ABL140" s="11"/>
      <c r="ABM140" s="11"/>
      <c r="ABN140" s="11"/>
      <c r="ABO140" s="11"/>
      <c r="ABP140" s="11"/>
      <c r="ABQ140" s="11"/>
      <c r="ABR140" s="11"/>
      <c r="ABS140" s="11"/>
      <c r="ABT140" s="11"/>
      <c r="ABU140" s="11"/>
      <c r="ABV140" s="11"/>
      <c r="ABW140" s="11"/>
      <c r="ABX140" s="11"/>
      <c r="ABY140" s="11"/>
      <c r="ABZ140" s="11"/>
      <c r="ACA140" s="11"/>
      <c r="ACB140" s="11"/>
      <c r="ACC140" s="11"/>
      <c r="ACD140" s="11"/>
      <c r="ACE140" s="11"/>
      <c r="ACF140" s="11"/>
      <c r="ACG140" s="11"/>
      <c r="ACH140" s="11"/>
      <c r="ACI140" s="11"/>
      <c r="ACJ140" s="11"/>
      <c r="ACK140" s="11"/>
      <c r="ACL140" s="11"/>
      <c r="ACM140" s="11"/>
      <c r="ACN140" s="11"/>
      <c r="ACO140" s="11"/>
      <c r="ACP140" s="11"/>
      <c r="ACQ140" s="11"/>
      <c r="ACR140" s="11"/>
      <c r="ACS140" s="11"/>
      <c r="ACT140" s="11"/>
      <c r="ACU140" s="11"/>
      <c r="ACV140" s="11"/>
      <c r="ACW140" s="11"/>
      <c r="ACX140" s="11"/>
      <c r="ACY140" s="11"/>
      <c r="ACZ140" s="11"/>
      <c r="ADA140" s="11"/>
      <c r="ADB140" s="11"/>
      <c r="ADC140" s="11"/>
      <c r="ADD140" s="11"/>
      <c r="ADE140" s="11"/>
      <c r="ADF140" s="11"/>
      <c r="ADG140" s="11"/>
      <c r="ADH140" s="11"/>
      <c r="ADI140" s="11"/>
      <c r="ADJ140" s="11"/>
      <c r="ADK140" s="11"/>
      <c r="ADL140" s="11"/>
      <c r="ADM140" s="11"/>
      <c r="ADN140" s="11"/>
      <c r="ADO140" s="11"/>
      <c r="ADP140" s="11"/>
      <c r="ADQ140" s="11"/>
      <c r="ADR140" s="11"/>
      <c r="ADS140" s="11"/>
      <c r="ADT140" s="11"/>
      <c r="ADU140" s="11"/>
      <c r="ADV140" s="11"/>
      <c r="ADW140" s="11"/>
      <c r="ADX140" s="11"/>
      <c r="ADY140" s="11"/>
      <c r="ADZ140" s="11"/>
      <c r="AEA140" s="11"/>
      <c r="AEB140" s="11"/>
      <c r="AEC140" s="11"/>
      <c r="AED140" s="11"/>
      <c r="AEE140" s="11"/>
      <c r="AEF140" s="11"/>
      <c r="AEG140" s="11"/>
      <c r="AEH140" s="11"/>
      <c r="AEI140" s="11"/>
      <c r="AEJ140" s="11"/>
      <c r="AEK140" s="11"/>
      <c r="AEL140" s="11"/>
      <c r="AEM140" s="11"/>
      <c r="AEN140" s="11"/>
      <c r="AEO140" s="11"/>
      <c r="AEP140" s="11"/>
      <c r="AEQ140" s="11"/>
      <c r="AER140" s="11"/>
      <c r="AES140" s="11"/>
      <c r="AET140" s="11"/>
      <c r="AEU140" s="11"/>
      <c r="AEV140" s="11"/>
      <c r="AEW140" s="11"/>
      <c r="AEX140" s="11"/>
      <c r="AEY140" s="11"/>
      <c r="AEZ140" s="11"/>
      <c r="AFA140" s="11"/>
      <c r="AFB140" s="11"/>
      <c r="AFC140" s="11"/>
      <c r="AFD140" s="11"/>
      <c r="AFE140" s="11"/>
      <c r="AFF140" s="11"/>
      <c r="AFG140" s="11"/>
      <c r="AFH140" s="11"/>
      <c r="AFI140" s="11"/>
      <c r="AFJ140" s="11"/>
      <c r="AFK140" s="11"/>
      <c r="AFL140" s="11"/>
      <c r="AFM140" s="11"/>
      <c r="AFN140" s="11"/>
      <c r="AFO140" s="11"/>
      <c r="AFP140" s="11"/>
      <c r="AFQ140" s="11"/>
      <c r="AFR140" s="11"/>
      <c r="AFS140" s="11"/>
      <c r="AFT140" s="11"/>
      <c r="AFU140" s="11"/>
      <c r="AFV140" s="11"/>
      <c r="AFW140" s="11"/>
      <c r="AFX140" s="11"/>
      <c r="AFY140" s="11"/>
      <c r="AFZ140" s="11"/>
      <c r="AGA140" s="11"/>
      <c r="AGB140" s="11"/>
      <c r="AGC140" s="11"/>
      <c r="AGD140" s="11"/>
      <c r="AGE140" s="11"/>
      <c r="AGF140" s="11"/>
      <c r="AGG140" s="11"/>
      <c r="AGH140" s="11"/>
      <c r="AGI140" s="11"/>
      <c r="AGJ140" s="11"/>
      <c r="AGK140" s="11"/>
      <c r="AGL140" s="11"/>
      <c r="AGM140" s="11"/>
      <c r="AGN140" s="11"/>
      <c r="AGO140" s="11"/>
      <c r="AGP140" s="11"/>
      <c r="AGQ140" s="11"/>
      <c r="AGR140" s="11"/>
      <c r="AGS140" s="11"/>
      <c r="AGT140" s="11"/>
      <c r="AGU140" s="11"/>
      <c r="AGV140" s="11"/>
      <c r="AGW140" s="11"/>
      <c r="AGX140" s="11"/>
      <c r="AGY140" s="11"/>
      <c r="AGZ140" s="11"/>
      <c r="AHA140" s="11"/>
      <c r="AHB140" s="11"/>
      <c r="AHC140" s="11"/>
      <c r="AHD140" s="11"/>
      <c r="AHE140" s="11"/>
      <c r="AHF140" s="11"/>
      <c r="AHG140" s="11"/>
      <c r="AHH140" s="11"/>
      <c r="AHI140" s="11"/>
      <c r="AHJ140" s="11"/>
      <c r="AHK140" s="11"/>
      <c r="AHL140" s="11"/>
      <c r="AHM140" s="11"/>
      <c r="AHN140" s="11"/>
      <c r="AHO140" s="11"/>
      <c r="AHP140" s="11"/>
      <c r="AHQ140" s="11"/>
      <c r="AHR140" s="11"/>
      <c r="AHS140" s="11"/>
      <c r="AHT140" s="11"/>
      <c r="AHU140" s="11"/>
      <c r="AHV140" s="11"/>
      <c r="AHW140" s="11"/>
      <c r="AHX140" s="11"/>
      <c r="AHY140" s="11"/>
      <c r="AHZ140" s="11"/>
      <c r="AIA140" s="11"/>
      <c r="AIB140" s="11"/>
      <c r="AIC140" s="11"/>
      <c r="AID140" s="11"/>
      <c r="AIE140" s="11"/>
      <c r="AIF140" s="11"/>
      <c r="AIG140" s="11"/>
      <c r="AIH140" s="11"/>
      <c r="AII140" s="11"/>
      <c r="AIJ140" s="11"/>
      <c r="AIK140" s="11"/>
      <c r="AIL140" s="11"/>
      <c r="AIM140" s="11"/>
      <c r="AIN140" s="11"/>
      <c r="AIO140" s="11"/>
      <c r="AIP140" s="11"/>
      <c r="AIQ140" s="11"/>
      <c r="AIR140" s="11"/>
      <c r="AIS140" s="11"/>
      <c r="AIT140" s="11"/>
      <c r="AIU140" s="11"/>
      <c r="AIV140" s="11"/>
      <c r="AIW140" s="11"/>
      <c r="AIX140" s="11"/>
      <c r="AIY140" s="11"/>
      <c r="AIZ140" s="11"/>
      <c r="AJA140" s="11"/>
      <c r="AJB140" s="11"/>
      <c r="AJC140" s="11"/>
      <c r="AJD140" s="11"/>
      <c r="AJE140" s="11"/>
      <c r="AJF140" s="11"/>
      <c r="AJG140" s="11"/>
      <c r="AJH140" s="11"/>
      <c r="AJI140" s="11"/>
      <c r="AJJ140" s="11"/>
      <c r="AJK140" s="11"/>
      <c r="AJL140" s="11"/>
      <c r="AJM140" s="11"/>
      <c r="AJN140" s="11"/>
      <c r="AJO140" s="11"/>
      <c r="AJP140" s="11"/>
      <c r="AJQ140" s="11"/>
      <c r="AJR140" s="11"/>
      <c r="AJS140" s="11"/>
      <c r="AJT140" s="11"/>
      <c r="AJU140" s="11"/>
      <c r="AJV140" s="11"/>
      <c r="AJW140" s="11"/>
      <c r="AJX140" s="11"/>
      <c r="AJY140" s="11"/>
      <c r="AJZ140" s="11"/>
      <c r="AKA140" s="11"/>
      <c r="AKB140" s="11"/>
      <c r="AKC140" s="11"/>
      <c r="AKD140" s="11"/>
      <c r="AKE140" s="11"/>
      <c r="AKF140" s="11"/>
      <c r="AKG140" s="11"/>
      <c r="AKH140" s="11"/>
      <c r="AKI140" s="11"/>
      <c r="AKJ140" s="11"/>
      <c r="AKK140" s="11"/>
      <c r="AKL140" s="11"/>
      <c r="AKM140" s="11"/>
      <c r="AKN140" s="11"/>
      <c r="AKO140" s="11"/>
      <c r="AKP140" s="11"/>
      <c r="AKQ140" s="11"/>
      <c r="AKR140" s="11"/>
      <c r="AKS140" s="11"/>
      <c r="AKT140" s="11"/>
      <c r="AKU140" s="11"/>
      <c r="AKV140" s="11"/>
      <c r="AKW140" s="11"/>
      <c r="AKX140" s="11"/>
      <c r="AKY140" s="11"/>
      <c r="AKZ140" s="11"/>
      <c r="ALA140" s="11"/>
      <c r="ALB140" s="11"/>
      <c r="ALC140" s="11"/>
      <c r="ALD140" s="11"/>
      <c r="ALE140" s="11"/>
      <c r="ALF140" s="11"/>
      <c r="ALG140" s="11"/>
      <c r="ALH140" s="11"/>
      <c r="ALI140" s="11"/>
      <c r="ALJ140" s="11"/>
      <c r="ALK140" s="11"/>
      <c r="ALL140" s="11"/>
      <c r="ALM140" s="11"/>
      <c r="ALN140" s="11"/>
      <c r="ALO140" s="11"/>
      <c r="ALP140" s="11"/>
      <c r="ALQ140" s="11"/>
      <c r="ALR140" s="11"/>
      <c r="ALS140" s="11"/>
      <c r="ALT140" s="11"/>
      <c r="ALU140" s="11"/>
      <c r="ALV140" s="11"/>
      <c r="ALW140" s="11"/>
      <c r="ALX140" s="11"/>
      <c r="ALY140" s="11"/>
      <c r="ALZ140" s="11"/>
      <c r="AMA140" s="11"/>
      <c r="AMB140" s="11"/>
      <c r="AMC140" s="11"/>
    </row>
    <row r="141" spans="1:1017" x14ac:dyDescent="0.25">
      <c r="A141" s="36" t="s">
        <v>102</v>
      </c>
      <c r="B141" s="15" t="s">
        <v>89</v>
      </c>
      <c r="C141" s="16">
        <v>2.1000000000000001E-2</v>
      </c>
      <c r="D141" s="16">
        <v>2.1000000000000001E-2</v>
      </c>
      <c r="E141" s="15" t="s">
        <v>103</v>
      </c>
      <c r="F141" s="16">
        <f>0.005-0.001</f>
        <v>4.0000000000000001E-3</v>
      </c>
      <c r="G141" s="27" t="s">
        <v>10</v>
      </c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11"/>
      <c r="HB141" s="11"/>
      <c r="HC141" s="11"/>
      <c r="HD141" s="11"/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  <c r="HP141" s="11"/>
      <c r="HQ141" s="11"/>
      <c r="HR141" s="11"/>
      <c r="HS141" s="11"/>
      <c r="HT141" s="11"/>
      <c r="HU141" s="11"/>
      <c r="HV141" s="11"/>
      <c r="HW141" s="11"/>
      <c r="HX141" s="11"/>
      <c r="HY141" s="11"/>
      <c r="HZ141" s="11"/>
      <c r="IA141" s="11"/>
      <c r="IB141" s="11"/>
      <c r="IC141" s="11"/>
      <c r="ID141" s="11"/>
      <c r="IE141" s="11"/>
      <c r="IF141" s="11"/>
      <c r="IG141" s="11"/>
      <c r="IH141" s="11"/>
      <c r="II141" s="11"/>
      <c r="IJ141" s="11"/>
      <c r="IK141" s="11"/>
      <c r="IL141" s="11"/>
      <c r="IM141" s="11"/>
      <c r="IN141" s="11"/>
      <c r="IO141" s="11"/>
      <c r="IP141" s="11"/>
      <c r="IQ141" s="11"/>
      <c r="IR141" s="11"/>
      <c r="IS141" s="11"/>
      <c r="IT141" s="11"/>
      <c r="IU141" s="11"/>
      <c r="IV141" s="11"/>
      <c r="IW141" s="11"/>
      <c r="IX141" s="11"/>
      <c r="IY141" s="11"/>
      <c r="IZ141" s="11"/>
      <c r="JA141" s="11"/>
      <c r="JB141" s="11"/>
      <c r="JC141" s="11"/>
      <c r="JD141" s="11"/>
      <c r="JE141" s="11"/>
      <c r="JF141" s="11"/>
      <c r="JG141" s="11"/>
      <c r="JH141" s="11"/>
      <c r="JI141" s="11"/>
      <c r="JJ141" s="11"/>
      <c r="JK141" s="11"/>
      <c r="JL141" s="11"/>
      <c r="JM141" s="11"/>
      <c r="JN141" s="11"/>
      <c r="JO141" s="11"/>
      <c r="JP141" s="11"/>
      <c r="JQ141" s="11"/>
      <c r="JR141" s="11"/>
      <c r="JS141" s="11"/>
      <c r="JT141" s="11"/>
      <c r="JU141" s="11"/>
      <c r="JV141" s="11"/>
      <c r="JW141" s="11"/>
      <c r="JX141" s="11"/>
      <c r="JY141" s="11"/>
      <c r="JZ141" s="11"/>
      <c r="KA141" s="11"/>
      <c r="KB141" s="11"/>
      <c r="KC141" s="11"/>
      <c r="KD141" s="11"/>
      <c r="KE141" s="11"/>
      <c r="KF141" s="11"/>
      <c r="KG141" s="11"/>
      <c r="KH141" s="11"/>
      <c r="KI141" s="11"/>
      <c r="KJ141" s="11"/>
      <c r="KK141" s="11"/>
      <c r="KL141" s="11"/>
      <c r="KM141" s="11"/>
      <c r="KN141" s="11"/>
      <c r="KO141" s="11"/>
      <c r="KP141" s="11"/>
      <c r="KQ141" s="11"/>
      <c r="KR141" s="11"/>
      <c r="KS141" s="11"/>
      <c r="KT141" s="11"/>
      <c r="KU141" s="11"/>
      <c r="KV141" s="11"/>
      <c r="KW141" s="11"/>
      <c r="KX141" s="11"/>
      <c r="KY141" s="11"/>
      <c r="KZ141" s="11"/>
      <c r="LA141" s="11"/>
      <c r="LB141" s="11"/>
      <c r="LC141" s="11"/>
      <c r="LD141" s="11"/>
      <c r="LE141" s="11"/>
      <c r="LF141" s="11"/>
      <c r="LG141" s="11"/>
      <c r="LH141" s="11"/>
      <c r="LI141" s="11"/>
      <c r="LJ141" s="11"/>
      <c r="LK141" s="11"/>
      <c r="LL141" s="11"/>
      <c r="LM141" s="11"/>
      <c r="LN141" s="11"/>
      <c r="LO141" s="11"/>
      <c r="LP141" s="11"/>
      <c r="LQ141" s="11"/>
      <c r="LR141" s="11"/>
      <c r="LS141" s="11"/>
      <c r="LT141" s="11"/>
      <c r="LU141" s="11"/>
      <c r="LV141" s="11"/>
      <c r="LW141" s="11"/>
      <c r="LX141" s="11"/>
      <c r="LY141" s="11"/>
      <c r="LZ141" s="11"/>
      <c r="MA141" s="11"/>
      <c r="MB141" s="11"/>
      <c r="MC141" s="11"/>
      <c r="MD141" s="11"/>
      <c r="ME141" s="11"/>
      <c r="MF141" s="11"/>
      <c r="MG141" s="11"/>
      <c r="MH141" s="11"/>
      <c r="MI141" s="11"/>
      <c r="MJ141" s="11"/>
      <c r="MK141" s="11"/>
      <c r="ML141" s="11"/>
      <c r="MM141" s="11"/>
      <c r="MN141" s="11"/>
      <c r="MO141" s="11"/>
      <c r="MP141" s="11"/>
      <c r="MQ141" s="11"/>
      <c r="MR141" s="11"/>
      <c r="MS141" s="11"/>
      <c r="MT141" s="11"/>
      <c r="MU141" s="11"/>
      <c r="MV141" s="11"/>
      <c r="MW141" s="11"/>
      <c r="MX141" s="11"/>
      <c r="MY141" s="11"/>
      <c r="MZ141" s="11"/>
      <c r="NA141" s="11"/>
      <c r="NB141" s="11"/>
      <c r="NC141" s="11"/>
      <c r="ND141" s="11"/>
      <c r="NE141" s="11"/>
      <c r="NF141" s="11"/>
      <c r="NG141" s="11"/>
      <c r="NH141" s="11"/>
      <c r="NI141" s="11"/>
      <c r="NJ141" s="11"/>
      <c r="NK141" s="11"/>
      <c r="NL141" s="11"/>
      <c r="NM141" s="11"/>
      <c r="NN141" s="11"/>
      <c r="NO141" s="11"/>
      <c r="NP141" s="11"/>
      <c r="NQ141" s="11"/>
      <c r="NR141" s="11"/>
      <c r="NS141" s="11"/>
      <c r="NT141" s="11"/>
      <c r="NU141" s="11"/>
      <c r="NV141" s="11"/>
      <c r="NW141" s="11"/>
      <c r="NX141" s="11"/>
      <c r="NY141" s="11"/>
      <c r="NZ141" s="11"/>
      <c r="OA141" s="11"/>
      <c r="OB141" s="11"/>
      <c r="OC141" s="11"/>
      <c r="OD141" s="11"/>
      <c r="OE141" s="11"/>
      <c r="OF141" s="11"/>
      <c r="OG141" s="11"/>
      <c r="OH141" s="11"/>
      <c r="OI141" s="11"/>
      <c r="OJ141" s="11"/>
      <c r="OK141" s="11"/>
      <c r="OL141" s="11"/>
      <c r="OM141" s="11"/>
      <c r="ON141" s="11"/>
      <c r="OO141" s="11"/>
      <c r="OP141" s="11"/>
      <c r="OQ141" s="11"/>
      <c r="OR141" s="11"/>
      <c r="OS141" s="11"/>
      <c r="OT141" s="11"/>
      <c r="OU141" s="11"/>
      <c r="OV141" s="11"/>
      <c r="OW141" s="11"/>
      <c r="OX141" s="11"/>
      <c r="OY141" s="11"/>
      <c r="OZ141" s="11"/>
      <c r="PA141" s="11"/>
      <c r="PB141" s="11"/>
      <c r="PC141" s="11"/>
      <c r="PD141" s="11"/>
      <c r="PE141" s="11"/>
      <c r="PF141" s="11"/>
      <c r="PG141" s="11"/>
      <c r="PH141" s="11"/>
      <c r="PI141" s="11"/>
      <c r="PJ141" s="11"/>
      <c r="PK141" s="11"/>
      <c r="PL141" s="11"/>
      <c r="PM141" s="11"/>
      <c r="PN141" s="11"/>
      <c r="PO141" s="11"/>
      <c r="PP141" s="11"/>
      <c r="PQ141" s="11"/>
      <c r="PR141" s="11"/>
      <c r="PS141" s="11"/>
      <c r="PT141" s="11"/>
      <c r="PU141" s="11"/>
      <c r="PV141" s="11"/>
      <c r="PW141" s="11"/>
      <c r="PX141" s="11"/>
      <c r="PY141" s="11"/>
      <c r="PZ141" s="11"/>
      <c r="QA141" s="11"/>
      <c r="QB141" s="11"/>
      <c r="QC141" s="11"/>
      <c r="QD141" s="11"/>
      <c r="QE141" s="11"/>
      <c r="QF141" s="11"/>
      <c r="QG141" s="11"/>
      <c r="QH141" s="11"/>
      <c r="QI141" s="11"/>
      <c r="QJ141" s="11"/>
      <c r="QK141" s="11"/>
      <c r="QL141" s="11"/>
      <c r="QM141" s="11"/>
      <c r="QN141" s="11"/>
      <c r="QO141" s="11"/>
      <c r="QP141" s="11"/>
      <c r="QQ141" s="11"/>
      <c r="QR141" s="11"/>
      <c r="QS141" s="11"/>
      <c r="QT141" s="11"/>
      <c r="QU141" s="11"/>
      <c r="QV141" s="11"/>
      <c r="QW141" s="11"/>
      <c r="QX141" s="11"/>
      <c r="QY141" s="11"/>
      <c r="QZ141" s="11"/>
      <c r="RA141" s="11"/>
      <c r="RB141" s="11"/>
      <c r="RC141" s="11"/>
      <c r="RD141" s="11"/>
      <c r="RE141" s="11"/>
      <c r="RF141" s="11"/>
      <c r="RG141" s="11"/>
      <c r="RH141" s="11"/>
      <c r="RI141" s="11"/>
      <c r="RJ141" s="11"/>
      <c r="RK141" s="11"/>
      <c r="RL141" s="11"/>
      <c r="RM141" s="11"/>
      <c r="RN141" s="11"/>
      <c r="RO141" s="11"/>
      <c r="RP141" s="11"/>
      <c r="RQ141" s="11"/>
      <c r="RR141" s="11"/>
      <c r="RS141" s="11"/>
      <c r="RT141" s="11"/>
      <c r="RU141" s="11"/>
      <c r="RV141" s="11"/>
      <c r="RW141" s="11"/>
      <c r="RX141" s="11"/>
      <c r="RY141" s="11"/>
      <c r="RZ141" s="11"/>
      <c r="SA141" s="11"/>
      <c r="SB141" s="11"/>
      <c r="SC141" s="11"/>
      <c r="SD141" s="11"/>
      <c r="SE141" s="11"/>
      <c r="SF141" s="11"/>
      <c r="SG141" s="11"/>
      <c r="SH141" s="11"/>
      <c r="SI141" s="11"/>
      <c r="SJ141" s="11"/>
      <c r="SK141" s="11"/>
      <c r="SL141" s="11"/>
      <c r="SM141" s="11"/>
      <c r="SN141" s="11"/>
      <c r="SO141" s="11"/>
      <c r="SP141" s="11"/>
      <c r="SQ141" s="11"/>
      <c r="SR141" s="11"/>
      <c r="SS141" s="11"/>
      <c r="ST141" s="11"/>
      <c r="SU141" s="11"/>
      <c r="SV141" s="11"/>
      <c r="SW141" s="11"/>
      <c r="SX141" s="11"/>
      <c r="SY141" s="11"/>
      <c r="SZ141" s="11"/>
      <c r="TA141" s="11"/>
      <c r="TB141" s="11"/>
      <c r="TC141" s="11"/>
      <c r="TD141" s="11"/>
      <c r="TE141" s="11"/>
      <c r="TF141" s="11"/>
      <c r="TG141" s="11"/>
      <c r="TH141" s="11"/>
      <c r="TI141" s="11"/>
      <c r="TJ141" s="11"/>
      <c r="TK141" s="11"/>
      <c r="TL141" s="11"/>
      <c r="TM141" s="11"/>
      <c r="TN141" s="11"/>
      <c r="TO141" s="11"/>
      <c r="TP141" s="11"/>
      <c r="TQ141" s="11"/>
      <c r="TR141" s="11"/>
      <c r="TS141" s="11"/>
      <c r="TT141" s="11"/>
      <c r="TU141" s="11"/>
      <c r="TV141" s="11"/>
      <c r="TW141" s="11"/>
      <c r="TX141" s="11"/>
      <c r="TY141" s="11"/>
      <c r="TZ141" s="11"/>
      <c r="UA141" s="11"/>
      <c r="UB141" s="11"/>
      <c r="UC141" s="11"/>
      <c r="UD141" s="11"/>
      <c r="UE141" s="11"/>
      <c r="UF141" s="11"/>
      <c r="UG141" s="11"/>
      <c r="UH141" s="11"/>
      <c r="UI141" s="11"/>
      <c r="UJ141" s="11"/>
      <c r="UK141" s="11"/>
      <c r="UL141" s="11"/>
      <c r="UM141" s="11"/>
      <c r="UN141" s="11"/>
      <c r="UO141" s="11"/>
      <c r="UP141" s="11"/>
      <c r="UQ141" s="11"/>
      <c r="UR141" s="11"/>
      <c r="US141" s="11"/>
      <c r="UT141" s="11"/>
      <c r="UU141" s="11"/>
      <c r="UV141" s="11"/>
      <c r="UW141" s="11"/>
      <c r="UX141" s="11"/>
      <c r="UY141" s="11"/>
      <c r="UZ141" s="11"/>
      <c r="VA141" s="11"/>
      <c r="VB141" s="11"/>
      <c r="VC141" s="11"/>
      <c r="VD141" s="11"/>
      <c r="VE141" s="11"/>
      <c r="VF141" s="11"/>
      <c r="VG141" s="11"/>
      <c r="VH141" s="11"/>
      <c r="VI141" s="11"/>
      <c r="VJ141" s="11"/>
      <c r="VK141" s="11"/>
      <c r="VL141" s="11"/>
      <c r="VM141" s="11"/>
      <c r="VN141" s="11"/>
      <c r="VO141" s="11"/>
      <c r="VP141" s="11"/>
      <c r="VQ141" s="11"/>
      <c r="VR141" s="11"/>
      <c r="VS141" s="11"/>
      <c r="VT141" s="11"/>
      <c r="VU141" s="11"/>
      <c r="VV141" s="11"/>
      <c r="VW141" s="11"/>
      <c r="VX141" s="11"/>
      <c r="VY141" s="11"/>
      <c r="VZ141" s="11"/>
      <c r="WA141" s="11"/>
      <c r="WB141" s="11"/>
      <c r="WC141" s="11"/>
      <c r="WD141" s="11"/>
      <c r="WE141" s="11"/>
      <c r="WF141" s="11"/>
      <c r="WG141" s="11"/>
      <c r="WH141" s="11"/>
      <c r="WI141" s="11"/>
      <c r="WJ141" s="11"/>
      <c r="WK141" s="11"/>
      <c r="WL141" s="11"/>
      <c r="WM141" s="11"/>
      <c r="WN141" s="11"/>
      <c r="WO141" s="11"/>
      <c r="WP141" s="11"/>
      <c r="WQ141" s="11"/>
      <c r="WR141" s="11"/>
      <c r="WS141" s="11"/>
      <c r="WT141" s="11"/>
      <c r="WU141" s="11"/>
      <c r="WV141" s="11"/>
      <c r="WW141" s="11"/>
      <c r="WX141" s="11"/>
      <c r="WY141" s="11"/>
      <c r="WZ141" s="11"/>
      <c r="XA141" s="11"/>
      <c r="XB141" s="11"/>
      <c r="XC141" s="11"/>
      <c r="XD141" s="11"/>
      <c r="XE141" s="11"/>
      <c r="XF141" s="11"/>
      <c r="XG141" s="11"/>
      <c r="XH141" s="11"/>
      <c r="XI141" s="11"/>
      <c r="XJ141" s="11"/>
      <c r="XK141" s="11"/>
      <c r="XL141" s="11"/>
      <c r="XM141" s="11"/>
      <c r="XN141" s="11"/>
      <c r="XO141" s="11"/>
      <c r="XP141" s="11"/>
      <c r="XQ141" s="11"/>
      <c r="XR141" s="11"/>
      <c r="XS141" s="11"/>
      <c r="XT141" s="11"/>
      <c r="XU141" s="11"/>
      <c r="XV141" s="11"/>
      <c r="XW141" s="11"/>
      <c r="XX141" s="11"/>
      <c r="XY141" s="11"/>
      <c r="XZ141" s="11"/>
      <c r="YA141" s="11"/>
      <c r="YB141" s="11"/>
      <c r="YC141" s="11"/>
      <c r="YD141" s="11"/>
      <c r="YE141" s="11"/>
      <c r="YF141" s="11"/>
      <c r="YG141" s="11"/>
      <c r="YH141" s="11"/>
      <c r="YI141" s="11"/>
      <c r="YJ141" s="11"/>
      <c r="YK141" s="11"/>
      <c r="YL141" s="11"/>
      <c r="YM141" s="11"/>
      <c r="YN141" s="11"/>
      <c r="YO141" s="11"/>
      <c r="YP141" s="11"/>
      <c r="YQ141" s="11"/>
      <c r="YR141" s="11"/>
      <c r="YS141" s="11"/>
      <c r="YT141" s="11"/>
      <c r="YU141" s="11"/>
      <c r="YV141" s="11"/>
      <c r="YW141" s="11"/>
      <c r="YX141" s="11"/>
      <c r="YY141" s="11"/>
      <c r="YZ141" s="11"/>
      <c r="ZA141" s="11"/>
      <c r="ZB141" s="11"/>
      <c r="ZC141" s="11"/>
      <c r="ZD141" s="11"/>
      <c r="ZE141" s="11"/>
      <c r="ZF141" s="11"/>
      <c r="ZG141" s="11"/>
      <c r="ZH141" s="11"/>
      <c r="ZI141" s="11"/>
      <c r="ZJ141" s="11"/>
      <c r="ZK141" s="11"/>
      <c r="ZL141" s="11"/>
      <c r="ZM141" s="11"/>
      <c r="ZN141" s="11"/>
      <c r="ZO141" s="11"/>
      <c r="ZP141" s="11"/>
      <c r="ZQ141" s="11"/>
      <c r="ZR141" s="11"/>
      <c r="ZS141" s="11"/>
      <c r="ZT141" s="11"/>
      <c r="ZU141" s="11"/>
      <c r="ZV141" s="11"/>
      <c r="ZW141" s="11"/>
      <c r="ZX141" s="11"/>
      <c r="ZY141" s="11"/>
      <c r="ZZ141" s="11"/>
      <c r="AAA141" s="11"/>
      <c r="AAB141" s="11"/>
      <c r="AAC141" s="11"/>
      <c r="AAD141" s="11"/>
      <c r="AAE141" s="11"/>
      <c r="AAF141" s="11"/>
      <c r="AAG141" s="11"/>
      <c r="AAH141" s="11"/>
      <c r="AAI141" s="11"/>
      <c r="AAJ141" s="11"/>
      <c r="AAK141" s="11"/>
      <c r="AAL141" s="11"/>
      <c r="AAM141" s="11"/>
      <c r="AAN141" s="11"/>
      <c r="AAO141" s="11"/>
      <c r="AAP141" s="11"/>
      <c r="AAQ141" s="11"/>
      <c r="AAR141" s="11"/>
      <c r="AAS141" s="11"/>
      <c r="AAT141" s="11"/>
      <c r="AAU141" s="11"/>
      <c r="AAV141" s="11"/>
      <c r="AAW141" s="11"/>
      <c r="AAX141" s="11"/>
      <c r="AAY141" s="11"/>
      <c r="AAZ141" s="11"/>
      <c r="ABA141" s="11"/>
      <c r="ABB141" s="11"/>
      <c r="ABC141" s="11"/>
      <c r="ABD141" s="11"/>
      <c r="ABE141" s="11"/>
      <c r="ABF141" s="11"/>
      <c r="ABG141" s="11"/>
      <c r="ABH141" s="11"/>
      <c r="ABI141" s="11"/>
      <c r="ABJ141" s="11"/>
      <c r="ABK141" s="11"/>
      <c r="ABL141" s="11"/>
      <c r="ABM141" s="11"/>
      <c r="ABN141" s="11"/>
      <c r="ABO141" s="11"/>
      <c r="ABP141" s="11"/>
      <c r="ABQ141" s="11"/>
      <c r="ABR141" s="11"/>
      <c r="ABS141" s="11"/>
      <c r="ABT141" s="11"/>
      <c r="ABU141" s="11"/>
      <c r="ABV141" s="11"/>
      <c r="ABW141" s="11"/>
      <c r="ABX141" s="11"/>
      <c r="ABY141" s="11"/>
      <c r="ABZ141" s="11"/>
      <c r="ACA141" s="11"/>
      <c r="ACB141" s="11"/>
      <c r="ACC141" s="11"/>
      <c r="ACD141" s="11"/>
      <c r="ACE141" s="11"/>
      <c r="ACF141" s="11"/>
      <c r="ACG141" s="11"/>
      <c r="ACH141" s="11"/>
      <c r="ACI141" s="11"/>
      <c r="ACJ141" s="11"/>
      <c r="ACK141" s="11"/>
      <c r="ACL141" s="11"/>
      <c r="ACM141" s="11"/>
      <c r="ACN141" s="11"/>
      <c r="ACO141" s="11"/>
      <c r="ACP141" s="11"/>
      <c r="ACQ141" s="11"/>
      <c r="ACR141" s="11"/>
      <c r="ACS141" s="11"/>
      <c r="ACT141" s="11"/>
      <c r="ACU141" s="11"/>
      <c r="ACV141" s="11"/>
      <c r="ACW141" s="11"/>
      <c r="ACX141" s="11"/>
      <c r="ACY141" s="11"/>
      <c r="ACZ141" s="11"/>
      <c r="ADA141" s="11"/>
      <c r="ADB141" s="11"/>
      <c r="ADC141" s="11"/>
      <c r="ADD141" s="11"/>
      <c r="ADE141" s="11"/>
      <c r="ADF141" s="11"/>
      <c r="ADG141" s="11"/>
      <c r="ADH141" s="11"/>
      <c r="ADI141" s="11"/>
      <c r="ADJ141" s="11"/>
      <c r="ADK141" s="11"/>
      <c r="ADL141" s="11"/>
      <c r="ADM141" s="11"/>
      <c r="ADN141" s="11"/>
      <c r="ADO141" s="11"/>
      <c r="ADP141" s="11"/>
      <c r="ADQ141" s="11"/>
      <c r="ADR141" s="11"/>
      <c r="ADS141" s="11"/>
      <c r="ADT141" s="11"/>
      <c r="ADU141" s="11"/>
      <c r="ADV141" s="11"/>
      <c r="ADW141" s="11"/>
      <c r="ADX141" s="11"/>
      <c r="ADY141" s="11"/>
      <c r="ADZ141" s="11"/>
      <c r="AEA141" s="11"/>
      <c r="AEB141" s="11"/>
      <c r="AEC141" s="11"/>
      <c r="AED141" s="11"/>
      <c r="AEE141" s="11"/>
      <c r="AEF141" s="11"/>
      <c r="AEG141" s="11"/>
      <c r="AEH141" s="11"/>
      <c r="AEI141" s="11"/>
      <c r="AEJ141" s="11"/>
      <c r="AEK141" s="11"/>
      <c r="AEL141" s="11"/>
      <c r="AEM141" s="11"/>
      <c r="AEN141" s="11"/>
      <c r="AEO141" s="11"/>
      <c r="AEP141" s="11"/>
      <c r="AEQ141" s="11"/>
      <c r="AER141" s="11"/>
      <c r="AES141" s="11"/>
      <c r="AET141" s="11"/>
      <c r="AEU141" s="11"/>
      <c r="AEV141" s="11"/>
      <c r="AEW141" s="11"/>
      <c r="AEX141" s="11"/>
      <c r="AEY141" s="11"/>
      <c r="AEZ141" s="11"/>
      <c r="AFA141" s="11"/>
      <c r="AFB141" s="11"/>
      <c r="AFC141" s="11"/>
      <c r="AFD141" s="11"/>
      <c r="AFE141" s="11"/>
      <c r="AFF141" s="11"/>
      <c r="AFG141" s="11"/>
      <c r="AFH141" s="11"/>
      <c r="AFI141" s="11"/>
      <c r="AFJ141" s="11"/>
      <c r="AFK141" s="11"/>
      <c r="AFL141" s="11"/>
      <c r="AFM141" s="11"/>
      <c r="AFN141" s="11"/>
      <c r="AFO141" s="11"/>
      <c r="AFP141" s="11"/>
      <c r="AFQ141" s="11"/>
      <c r="AFR141" s="11"/>
      <c r="AFS141" s="11"/>
      <c r="AFT141" s="11"/>
      <c r="AFU141" s="11"/>
      <c r="AFV141" s="11"/>
      <c r="AFW141" s="11"/>
      <c r="AFX141" s="11"/>
      <c r="AFY141" s="11"/>
      <c r="AFZ141" s="11"/>
      <c r="AGA141" s="11"/>
      <c r="AGB141" s="11"/>
      <c r="AGC141" s="11"/>
      <c r="AGD141" s="11"/>
      <c r="AGE141" s="11"/>
      <c r="AGF141" s="11"/>
      <c r="AGG141" s="11"/>
      <c r="AGH141" s="11"/>
      <c r="AGI141" s="11"/>
      <c r="AGJ141" s="11"/>
      <c r="AGK141" s="11"/>
      <c r="AGL141" s="11"/>
      <c r="AGM141" s="11"/>
      <c r="AGN141" s="11"/>
      <c r="AGO141" s="11"/>
      <c r="AGP141" s="11"/>
      <c r="AGQ141" s="11"/>
      <c r="AGR141" s="11"/>
      <c r="AGS141" s="11"/>
      <c r="AGT141" s="11"/>
      <c r="AGU141" s="11"/>
      <c r="AGV141" s="11"/>
      <c r="AGW141" s="11"/>
      <c r="AGX141" s="11"/>
      <c r="AGY141" s="11"/>
      <c r="AGZ141" s="11"/>
      <c r="AHA141" s="11"/>
      <c r="AHB141" s="11"/>
      <c r="AHC141" s="11"/>
      <c r="AHD141" s="11"/>
      <c r="AHE141" s="11"/>
      <c r="AHF141" s="11"/>
      <c r="AHG141" s="11"/>
      <c r="AHH141" s="11"/>
      <c r="AHI141" s="11"/>
      <c r="AHJ141" s="11"/>
      <c r="AHK141" s="11"/>
      <c r="AHL141" s="11"/>
      <c r="AHM141" s="11"/>
      <c r="AHN141" s="11"/>
      <c r="AHO141" s="11"/>
      <c r="AHP141" s="11"/>
      <c r="AHQ141" s="11"/>
      <c r="AHR141" s="11"/>
      <c r="AHS141" s="11"/>
      <c r="AHT141" s="11"/>
      <c r="AHU141" s="11"/>
      <c r="AHV141" s="11"/>
      <c r="AHW141" s="11"/>
      <c r="AHX141" s="11"/>
      <c r="AHY141" s="11"/>
      <c r="AHZ141" s="11"/>
      <c r="AIA141" s="11"/>
      <c r="AIB141" s="11"/>
      <c r="AIC141" s="11"/>
      <c r="AID141" s="11"/>
      <c r="AIE141" s="11"/>
      <c r="AIF141" s="11"/>
      <c r="AIG141" s="11"/>
      <c r="AIH141" s="11"/>
      <c r="AII141" s="11"/>
      <c r="AIJ141" s="11"/>
      <c r="AIK141" s="11"/>
      <c r="AIL141" s="11"/>
      <c r="AIM141" s="11"/>
      <c r="AIN141" s="11"/>
      <c r="AIO141" s="11"/>
      <c r="AIP141" s="11"/>
      <c r="AIQ141" s="11"/>
      <c r="AIR141" s="11"/>
      <c r="AIS141" s="11"/>
      <c r="AIT141" s="11"/>
      <c r="AIU141" s="11"/>
      <c r="AIV141" s="11"/>
      <c r="AIW141" s="11"/>
      <c r="AIX141" s="11"/>
      <c r="AIY141" s="11"/>
      <c r="AIZ141" s="11"/>
      <c r="AJA141" s="11"/>
      <c r="AJB141" s="11"/>
      <c r="AJC141" s="11"/>
      <c r="AJD141" s="11"/>
      <c r="AJE141" s="11"/>
      <c r="AJF141" s="11"/>
      <c r="AJG141" s="11"/>
      <c r="AJH141" s="11"/>
      <c r="AJI141" s="11"/>
      <c r="AJJ141" s="11"/>
      <c r="AJK141" s="11"/>
      <c r="AJL141" s="11"/>
      <c r="AJM141" s="11"/>
      <c r="AJN141" s="11"/>
      <c r="AJO141" s="11"/>
      <c r="AJP141" s="11"/>
      <c r="AJQ141" s="11"/>
      <c r="AJR141" s="11"/>
      <c r="AJS141" s="11"/>
      <c r="AJT141" s="11"/>
      <c r="AJU141" s="11"/>
      <c r="AJV141" s="11"/>
      <c r="AJW141" s="11"/>
      <c r="AJX141" s="11"/>
      <c r="AJY141" s="11"/>
      <c r="AJZ141" s="11"/>
      <c r="AKA141" s="11"/>
      <c r="AKB141" s="11"/>
      <c r="AKC141" s="11"/>
      <c r="AKD141" s="11"/>
      <c r="AKE141" s="11"/>
      <c r="AKF141" s="11"/>
      <c r="AKG141" s="11"/>
      <c r="AKH141" s="11"/>
      <c r="AKI141" s="11"/>
      <c r="AKJ141" s="11"/>
      <c r="AKK141" s="11"/>
      <c r="AKL141" s="11"/>
      <c r="AKM141" s="11"/>
      <c r="AKN141" s="11"/>
      <c r="AKO141" s="11"/>
      <c r="AKP141" s="11"/>
      <c r="AKQ141" s="11"/>
      <c r="AKR141" s="11"/>
      <c r="AKS141" s="11"/>
      <c r="AKT141" s="11"/>
      <c r="AKU141" s="11"/>
      <c r="AKV141" s="11"/>
      <c r="AKW141" s="11"/>
      <c r="AKX141" s="11"/>
      <c r="AKY141" s="11"/>
      <c r="AKZ141" s="11"/>
      <c r="ALA141" s="11"/>
      <c r="ALB141" s="11"/>
      <c r="ALC141" s="11"/>
      <c r="ALD141" s="11"/>
      <c r="ALE141" s="11"/>
      <c r="ALF141" s="11"/>
      <c r="ALG141" s="11"/>
      <c r="ALH141" s="11"/>
      <c r="ALI141" s="11"/>
      <c r="ALJ141" s="11"/>
      <c r="ALK141" s="11"/>
      <c r="ALL141" s="11"/>
      <c r="ALM141" s="11"/>
      <c r="ALN141" s="11"/>
      <c r="ALO141" s="11"/>
      <c r="ALP141" s="11"/>
      <c r="ALQ141" s="11"/>
      <c r="ALR141" s="11"/>
      <c r="ALS141" s="11"/>
      <c r="ALT141" s="11"/>
      <c r="ALU141" s="11"/>
      <c r="ALV141" s="11"/>
      <c r="ALW141" s="11"/>
      <c r="ALX141" s="11"/>
      <c r="ALY141" s="11"/>
      <c r="ALZ141" s="11"/>
      <c r="AMA141" s="11"/>
      <c r="AMB141" s="11"/>
      <c r="AMC141" s="11"/>
    </row>
    <row r="142" spans="1:1017" x14ac:dyDescent="0.25">
      <c r="A142" s="36" t="s">
        <v>102</v>
      </c>
      <c r="B142" s="15" t="s">
        <v>95</v>
      </c>
      <c r="C142" s="8">
        <v>0.96899999999999997</v>
      </c>
      <c r="D142" s="8">
        <v>1.64</v>
      </c>
      <c r="E142" s="9" t="s">
        <v>181</v>
      </c>
      <c r="F142" s="8">
        <f>0.482-0.18-0.09</f>
        <v>0.21199999999999999</v>
      </c>
      <c r="G142" s="27" t="s">
        <v>10</v>
      </c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11"/>
      <c r="GP142" s="11"/>
      <c r="GQ142" s="11"/>
      <c r="GR142" s="11"/>
      <c r="GS142" s="11"/>
      <c r="GT142" s="11"/>
      <c r="GU142" s="11"/>
      <c r="GV142" s="11"/>
      <c r="GW142" s="11"/>
      <c r="GX142" s="11"/>
      <c r="GY142" s="11"/>
      <c r="GZ142" s="11"/>
      <c r="HA142" s="11"/>
      <c r="HB142" s="11"/>
      <c r="HC142" s="11"/>
      <c r="HD142" s="11"/>
      <c r="HE142" s="11"/>
      <c r="HF142" s="11"/>
      <c r="HG142" s="11"/>
      <c r="HH142" s="11"/>
      <c r="HI142" s="11"/>
      <c r="HJ142" s="11"/>
      <c r="HK142" s="11"/>
      <c r="HL142" s="11"/>
      <c r="HM142" s="11"/>
      <c r="HN142" s="11"/>
      <c r="HO142" s="11"/>
      <c r="HP142" s="11"/>
      <c r="HQ142" s="11"/>
      <c r="HR142" s="11"/>
      <c r="HS142" s="11"/>
      <c r="HT142" s="11"/>
      <c r="HU142" s="11"/>
      <c r="HV142" s="11"/>
      <c r="HW142" s="11"/>
      <c r="HX142" s="11"/>
      <c r="HY142" s="11"/>
      <c r="HZ142" s="11"/>
      <c r="IA142" s="11"/>
      <c r="IB142" s="11"/>
      <c r="IC142" s="11"/>
      <c r="ID142" s="11"/>
      <c r="IE142" s="11"/>
      <c r="IF142" s="11"/>
      <c r="IG142" s="11"/>
      <c r="IH142" s="11"/>
      <c r="II142" s="11"/>
      <c r="IJ142" s="11"/>
      <c r="IK142" s="11"/>
      <c r="IL142" s="11"/>
      <c r="IM142" s="11"/>
      <c r="IN142" s="11"/>
      <c r="IO142" s="11"/>
      <c r="IP142" s="11"/>
      <c r="IQ142" s="11"/>
      <c r="IR142" s="11"/>
      <c r="IS142" s="11"/>
      <c r="IT142" s="11"/>
      <c r="IU142" s="11"/>
      <c r="IV142" s="11"/>
      <c r="IW142" s="11"/>
      <c r="IX142" s="11"/>
      <c r="IY142" s="11"/>
      <c r="IZ142" s="11"/>
      <c r="JA142" s="11"/>
      <c r="JB142" s="11"/>
      <c r="JC142" s="11"/>
      <c r="JD142" s="11"/>
      <c r="JE142" s="11"/>
      <c r="JF142" s="11"/>
      <c r="JG142" s="11"/>
      <c r="JH142" s="11"/>
      <c r="JI142" s="11"/>
      <c r="JJ142" s="11"/>
      <c r="JK142" s="11"/>
      <c r="JL142" s="11"/>
      <c r="JM142" s="11"/>
      <c r="JN142" s="11"/>
      <c r="JO142" s="11"/>
      <c r="JP142" s="11"/>
      <c r="JQ142" s="11"/>
      <c r="JR142" s="11"/>
      <c r="JS142" s="11"/>
      <c r="JT142" s="11"/>
      <c r="JU142" s="11"/>
      <c r="JV142" s="11"/>
      <c r="JW142" s="11"/>
      <c r="JX142" s="11"/>
      <c r="JY142" s="11"/>
      <c r="JZ142" s="11"/>
      <c r="KA142" s="11"/>
      <c r="KB142" s="11"/>
      <c r="KC142" s="11"/>
      <c r="KD142" s="11"/>
      <c r="KE142" s="11"/>
      <c r="KF142" s="11"/>
      <c r="KG142" s="11"/>
      <c r="KH142" s="11"/>
      <c r="KI142" s="11"/>
      <c r="KJ142" s="11"/>
      <c r="KK142" s="11"/>
      <c r="KL142" s="11"/>
      <c r="KM142" s="11"/>
      <c r="KN142" s="11"/>
      <c r="KO142" s="11"/>
      <c r="KP142" s="11"/>
      <c r="KQ142" s="11"/>
      <c r="KR142" s="11"/>
      <c r="KS142" s="11"/>
      <c r="KT142" s="11"/>
      <c r="KU142" s="11"/>
      <c r="KV142" s="11"/>
      <c r="KW142" s="11"/>
      <c r="KX142" s="11"/>
      <c r="KY142" s="11"/>
      <c r="KZ142" s="11"/>
      <c r="LA142" s="11"/>
      <c r="LB142" s="11"/>
      <c r="LC142" s="11"/>
      <c r="LD142" s="11"/>
      <c r="LE142" s="11"/>
      <c r="LF142" s="11"/>
      <c r="LG142" s="11"/>
      <c r="LH142" s="11"/>
      <c r="LI142" s="11"/>
      <c r="LJ142" s="11"/>
      <c r="LK142" s="11"/>
      <c r="LL142" s="11"/>
      <c r="LM142" s="11"/>
      <c r="LN142" s="11"/>
      <c r="LO142" s="11"/>
      <c r="LP142" s="11"/>
      <c r="LQ142" s="11"/>
      <c r="LR142" s="11"/>
      <c r="LS142" s="11"/>
      <c r="LT142" s="11"/>
      <c r="LU142" s="11"/>
      <c r="LV142" s="11"/>
      <c r="LW142" s="11"/>
      <c r="LX142" s="11"/>
      <c r="LY142" s="11"/>
      <c r="LZ142" s="11"/>
      <c r="MA142" s="11"/>
      <c r="MB142" s="11"/>
      <c r="MC142" s="11"/>
      <c r="MD142" s="11"/>
      <c r="ME142" s="11"/>
      <c r="MF142" s="11"/>
      <c r="MG142" s="11"/>
      <c r="MH142" s="11"/>
      <c r="MI142" s="11"/>
      <c r="MJ142" s="11"/>
      <c r="MK142" s="11"/>
      <c r="ML142" s="11"/>
      <c r="MM142" s="11"/>
      <c r="MN142" s="11"/>
      <c r="MO142" s="11"/>
      <c r="MP142" s="11"/>
      <c r="MQ142" s="11"/>
      <c r="MR142" s="11"/>
      <c r="MS142" s="11"/>
      <c r="MT142" s="11"/>
      <c r="MU142" s="11"/>
      <c r="MV142" s="11"/>
      <c r="MW142" s="11"/>
      <c r="MX142" s="11"/>
      <c r="MY142" s="11"/>
      <c r="MZ142" s="11"/>
      <c r="NA142" s="11"/>
      <c r="NB142" s="11"/>
      <c r="NC142" s="11"/>
      <c r="ND142" s="11"/>
      <c r="NE142" s="11"/>
      <c r="NF142" s="11"/>
      <c r="NG142" s="11"/>
      <c r="NH142" s="11"/>
      <c r="NI142" s="11"/>
      <c r="NJ142" s="11"/>
      <c r="NK142" s="11"/>
      <c r="NL142" s="11"/>
      <c r="NM142" s="11"/>
      <c r="NN142" s="11"/>
      <c r="NO142" s="11"/>
      <c r="NP142" s="11"/>
      <c r="NQ142" s="11"/>
      <c r="NR142" s="11"/>
      <c r="NS142" s="11"/>
      <c r="NT142" s="11"/>
      <c r="NU142" s="11"/>
      <c r="NV142" s="11"/>
      <c r="NW142" s="11"/>
      <c r="NX142" s="11"/>
      <c r="NY142" s="11"/>
      <c r="NZ142" s="11"/>
      <c r="OA142" s="11"/>
      <c r="OB142" s="11"/>
      <c r="OC142" s="11"/>
      <c r="OD142" s="11"/>
      <c r="OE142" s="11"/>
      <c r="OF142" s="11"/>
      <c r="OG142" s="11"/>
      <c r="OH142" s="11"/>
      <c r="OI142" s="11"/>
      <c r="OJ142" s="11"/>
      <c r="OK142" s="11"/>
      <c r="OL142" s="11"/>
      <c r="OM142" s="11"/>
      <c r="ON142" s="11"/>
      <c r="OO142" s="11"/>
      <c r="OP142" s="11"/>
      <c r="OQ142" s="11"/>
      <c r="OR142" s="11"/>
      <c r="OS142" s="11"/>
      <c r="OT142" s="11"/>
      <c r="OU142" s="11"/>
      <c r="OV142" s="11"/>
      <c r="OW142" s="11"/>
      <c r="OX142" s="11"/>
      <c r="OY142" s="11"/>
      <c r="OZ142" s="11"/>
      <c r="PA142" s="11"/>
      <c r="PB142" s="11"/>
      <c r="PC142" s="11"/>
      <c r="PD142" s="11"/>
      <c r="PE142" s="11"/>
      <c r="PF142" s="11"/>
      <c r="PG142" s="11"/>
      <c r="PH142" s="11"/>
      <c r="PI142" s="11"/>
      <c r="PJ142" s="11"/>
      <c r="PK142" s="11"/>
      <c r="PL142" s="11"/>
      <c r="PM142" s="11"/>
      <c r="PN142" s="11"/>
      <c r="PO142" s="11"/>
      <c r="PP142" s="11"/>
      <c r="PQ142" s="11"/>
      <c r="PR142" s="11"/>
      <c r="PS142" s="11"/>
      <c r="PT142" s="11"/>
      <c r="PU142" s="11"/>
      <c r="PV142" s="11"/>
      <c r="PW142" s="11"/>
      <c r="PX142" s="11"/>
      <c r="PY142" s="11"/>
      <c r="PZ142" s="11"/>
      <c r="QA142" s="11"/>
      <c r="QB142" s="11"/>
      <c r="QC142" s="11"/>
      <c r="QD142" s="11"/>
      <c r="QE142" s="11"/>
      <c r="QF142" s="11"/>
      <c r="QG142" s="11"/>
      <c r="QH142" s="11"/>
      <c r="QI142" s="11"/>
      <c r="QJ142" s="11"/>
      <c r="QK142" s="11"/>
      <c r="QL142" s="11"/>
      <c r="QM142" s="11"/>
      <c r="QN142" s="11"/>
      <c r="QO142" s="11"/>
      <c r="QP142" s="11"/>
      <c r="QQ142" s="11"/>
      <c r="QR142" s="11"/>
      <c r="QS142" s="11"/>
      <c r="QT142" s="11"/>
      <c r="QU142" s="11"/>
      <c r="QV142" s="11"/>
      <c r="QW142" s="11"/>
      <c r="QX142" s="11"/>
      <c r="QY142" s="11"/>
      <c r="QZ142" s="11"/>
      <c r="RA142" s="11"/>
      <c r="RB142" s="11"/>
      <c r="RC142" s="11"/>
      <c r="RD142" s="11"/>
      <c r="RE142" s="11"/>
      <c r="RF142" s="11"/>
      <c r="RG142" s="11"/>
      <c r="RH142" s="11"/>
      <c r="RI142" s="11"/>
      <c r="RJ142" s="11"/>
      <c r="RK142" s="11"/>
      <c r="RL142" s="11"/>
      <c r="RM142" s="11"/>
      <c r="RN142" s="11"/>
      <c r="RO142" s="11"/>
      <c r="RP142" s="11"/>
      <c r="RQ142" s="11"/>
      <c r="RR142" s="11"/>
      <c r="RS142" s="11"/>
      <c r="RT142" s="11"/>
      <c r="RU142" s="11"/>
      <c r="RV142" s="11"/>
      <c r="RW142" s="11"/>
      <c r="RX142" s="11"/>
      <c r="RY142" s="11"/>
      <c r="RZ142" s="11"/>
      <c r="SA142" s="11"/>
      <c r="SB142" s="11"/>
      <c r="SC142" s="11"/>
      <c r="SD142" s="11"/>
      <c r="SE142" s="11"/>
      <c r="SF142" s="11"/>
      <c r="SG142" s="11"/>
      <c r="SH142" s="11"/>
      <c r="SI142" s="11"/>
      <c r="SJ142" s="11"/>
      <c r="SK142" s="11"/>
      <c r="SL142" s="11"/>
      <c r="SM142" s="11"/>
      <c r="SN142" s="11"/>
      <c r="SO142" s="11"/>
      <c r="SP142" s="11"/>
      <c r="SQ142" s="11"/>
      <c r="SR142" s="11"/>
      <c r="SS142" s="11"/>
      <c r="ST142" s="11"/>
      <c r="SU142" s="11"/>
      <c r="SV142" s="11"/>
      <c r="SW142" s="11"/>
      <c r="SX142" s="11"/>
      <c r="SY142" s="11"/>
      <c r="SZ142" s="11"/>
      <c r="TA142" s="11"/>
      <c r="TB142" s="11"/>
      <c r="TC142" s="11"/>
      <c r="TD142" s="11"/>
      <c r="TE142" s="11"/>
      <c r="TF142" s="11"/>
      <c r="TG142" s="11"/>
      <c r="TH142" s="11"/>
      <c r="TI142" s="11"/>
      <c r="TJ142" s="11"/>
      <c r="TK142" s="11"/>
      <c r="TL142" s="11"/>
      <c r="TM142" s="11"/>
      <c r="TN142" s="11"/>
      <c r="TO142" s="11"/>
      <c r="TP142" s="11"/>
      <c r="TQ142" s="11"/>
      <c r="TR142" s="11"/>
      <c r="TS142" s="11"/>
      <c r="TT142" s="11"/>
      <c r="TU142" s="11"/>
      <c r="TV142" s="11"/>
      <c r="TW142" s="11"/>
      <c r="TX142" s="11"/>
      <c r="TY142" s="11"/>
      <c r="TZ142" s="11"/>
      <c r="UA142" s="11"/>
      <c r="UB142" s="11"/>
      <c r="UC142" s="11"/>
      <c r="UD142" s="11"/>
      <c r="UE142" s="11"/>
      <c r="UF142" s="11"/>
      <c r="UG142" s="11"/>
      <c r="UH142" s="11"/>
      <c r="UI142" s="11"/>
      <c r="UJ142" s="11"/>
      <c r="UK142" s="11"/>
      <c r="UL142" s="11"/>
      <c r="UM142" s="11"/>
      <c r="UN142" s="11"/>
      <c r="UO142" s="11"/>
      <c r="UP142" s="11"/>
      <c r="UQ142" s="11"/>
      <c r="UR142" s="11"/>
      <c r="US142" s="11"/>
      <c r="UT142" s="11"/>
      <c r="UU142" s="11"/>
      <c r="UV142" s="11"/>
      <c r="UW142" s="11"/>
      <c r="UX142" s="11"/>
      <c r="UY142" s="11"/>
      <c r="UZ142" s="11"/>
      <c r="VA142" s="11"/>
      <c r="VB142" s="11"/>
      <c r="VC142" s="11"/>
      <c r="VD142" s="11"/>
      <c r="VE142" s="11"/>
      <c r="VF142" s="11"/>
      <c r="VG142" s="11"/>
      <c r="VH142" s="11"/>
      <c r="VI142" s="11"/>
      <c r="VJ142" s="11"/>
      <c r="VK142" s="11"/>
      <c r="VL142" s="11"/>
      <c r="VM142" s="11"/>
      <c r="VN142" s="11"/>
      <c r="VO142" s="11"/>
      <c r="VP142" s="11"/>
      <c r="VQ142" s="11"/>
      <c r="VR142" s="11"/>
      <c r="VS142" s="11"/>
      <c r="VT142" s="11"/>
      <c r="VU142" s="11"/>
      <c r="VV142" s="11"/>
      <c r="VW142" s="11"/>
      <c r="VX142" s="11"/>
      <c r="VY142" s="11"/>
      <c r="VZ142" s="11"/>
      <c r="WA142" s="11"/>
      <c r="WB142" s="11"/>
      <c r="WC142" s="11"/>
      <c r="WD142" s="11"/>
      <c r="WE142" s="11"/>
      <c r="WF142" s="11"/>
      <c r="WG142" s="11"/>
      <c r="WH142" s="11"/>
      <c r="WI142" s="11"/>
      <c r="WJ142" s="11"/>
      <c r="WK142" s="11"/>
      <c r="WL142" s="11"/>
      <c r="WM142" s="11"/>
      <c r="WN142" s="11"/>
      <c r="WO142" s="11"/>
      <c r="WP142" s="11"/>
      <c r="WQ142" s="11"/>
      <c r="WR142" s="11"/>
      <c r="WS142" s="11"/>
      <c r="WT142" s="11"/>
      <c r="WU142" s="11"/>
      <c r="WV142" s="11"/>
      <c r="WW142" s="11"/>
      <c r="WX142" s="11"/>
      <c r="WY142" s="11"/>
      <c r="WZ142" s="11"/>
      <c r="XA142" s="11"/>
      <c r="XB142" s="11"/>
      <c r="XC142" s="11"/>
      <c r="XD142" s="11"/>
      <c r="XE142" s="11"/>
      <c r="XF142" s="11"/>
      <c r="XG142" s="11"/>
      <c r="XH142" s="11"/>
      <c r="XI142" s="11"/>
      <c r="XJ142" s="11"/>
      <c r="XK142" s="11"/>
      <c r="XL142" s="11"/>
      <c r="XM142" s="11"/>
      <c r="XN142" s="11"/>
      <c r="XO142" s="11"/>
      <c r="XP142" s="11"/>
      <c r="XQ142" s="11"/>
      <c r="XR142" s="11"/>
      <c r="XS142" s="11"/>
      <c r="XT142" s="11"/>
      <c r="XU142" s="11"/>
      <c r="XV142" s="11"/>
      <c r="XW142" s="11"/>
      <c r="XX142" s="11"/>
      <c r="XY142" s="11"/>
      <c r="XZ142" s="11"/>
      <c r="YA142" s="11"/>
      <c r="YB142" s="11"/>
      <c r="YC142" s="11"/>
      <c r="YD142" s="11"/>
      <c r="YE142" s="11"/>
      <c r="YF142" s="11"/>
      <c r="YG142" s="11"/>
      <c r="YH142" s="11"/>
      <c r="YI142" s="11"/>
      <c r="YJ142" s="11"/>
      <c r="YK142" s="11"/>
      <c r="YL142" s="11"/>
      <c r="YM142" s="11"/>
      <c r="YN142" s="11"/>
      <c r="YO142" s="11"/>
      <c r="YP142" s="11"/>
      <c r="YQ142" s="11"/>
      <c r="YR142" s="11"/>
      <c r="YS142" s="11"/>
      <c r="YT142" s="11"/>
      <c r="YU142" s="11"/>
      <c r="YV142" s="11"/>
      <c r="YW142" s="11"/>
      <c r="YX142" s="11"/>
      <c r="YY142" s="11"/>
      <c r="YZ142" s="11"/>
      <c r="ZA142" s="11"/>
      <c r="ZB142" s="11"/>
      <c r="ZC142" s="11"/>
      <c r="ZD142" s="11"/>
      <c r="ZE142" s="11"/>
      <c r="ZF142" s="11"/>
      <c r="ZG142" s="11"/>
      <c r="ZH142" s="11"/>
      <c r="ZI142" s="11"/>
      <c r="ZJ142" s="11"/>
      <c r="ZK142" s="11"/>
      <c r="ZL142" s="11"/>
      <c r="ZM142" s="11"/>
      <c r="ZN142" s="11"/>
      <c r="ZO142" s="11"/>
      <c r="ZP142" s="11"/>
      <c r="ZQ142" s="11"/>
      <c r="ZR142" s="11"/>
      <c r="ZS142" s="11"/>
      <c r="ZT142" s="11"/>
      <c r="ZU142" s="11"/>
      <c r="ZV142" s="11"/>
      <c r="ZW142" s="11"/>
      <c r="ZX142" s="11"/>
      <c r="ZY142" s="11"/>
      <c r="ZZ142" s="11"/>
      <c r="AAA142" s="11"/>
      <c r="AAB142" s="11"/>
      <c r="AAC142" s="11"/>
      <c r="AAD142" s="11"/>
      <c r="AAE142" s="11"/>
      <c r="AAF142" s="11"/>
      <c r="AAG142" s="11"/>
      <c r="AAH142" s="11"/>
      <c r="AAI142" s="11"/>
      <c r="AAJ142" s="11"/>
      <c r="AAK142" s="11"/>
      <c r="AAL142" s="11"/>
      <c r="AAM142" s="11"/>
      <c r="AAN142" s="11"/>
      <c r="AAO142" s="11"/>
      <c r="AAP142" s="11"/>
      <c r="AAQ142" s="11"/>
      <c r="AAR142" s="11"/>
      <c r="AAS142" s="11"/>
      <c r="AAT142" s="11"/>
      <c r="AAU142" s="11"/>
      <c r="AAV142" s="11"/>
      <c r="AAW142" s="11"/>
      <c r="AAX142" s="11"/>
      <c r="AAY142" s="11"/>
      <c r="AAZ142" s="11"/>
      <c r="ABA142" s="11"/>
      <c r="ABB142" s="11"/>
      <c r="ABC142" s="11"/>
      <c r="ABD142" s="11"/>
      <c r="ABE142" s="11"/>
      <c r="ABF142" s="11"/>
      <c r="ABG142" s="11"/>
      <c r="ABH142" s="11"/>
      <c r="ABI142" s="11"/>
      <c r="ABJ142" s="11"/>
      <c r="ABK142" s="11"/>
      <c r="ABL142" s="11"/>
      <c r="ABM142" s="11"/>
      <c r="ABN142" s="11"/>
      <c r="ABO142" s="11"/>
      <c r="ABP142" s="11"/>
      <c r="ABQ142" s="11"/>
      <c r="ABR142" s="11"/>
      <c r="ABS142" s="11"/>
      <c r="ABT142" s="11"/>
      <c r="ABU142" s="11"/>
      <c r="ABV142" s="11"/>
      <c r="ABW142" s="11"/>
      <c r="ABX142" s="11"/>
      <c r="ABY142" s="11"/>
      <c r="ABZ142" s="11"/>
      <c r="ACA142" s="11"/>
      <c r="ACB142" s="11"/>
      <c r="ACC142" s="11"/>
      <c r="ACD142" s="11"/>
      <c r="ACE142" s="11"/>
      <c r="ACF142" s="11"/>
      <c r="ACG142" s="11"/>
      <c r="ACH142" s="11"/>
      <c r="ACI142" s="11"/>
      <c r="ACJ142" s="11"/>
      <c r="ACK142" s="11"/>
      <c r="ACL142" s="11"/>
      <c r="ACM142" s="11"/>
      <c r="ACN142" s="11"/>
      <c r="ACO142" s="11"/>
      <c r="ACP142" s="11"/>
      <c r="ACQ142" s="11"/>
      <c r="ACR142" s="11"/>
      <c r="ACS142" s="11"/>
      <c r="ACT142" s="11"/>
      <c r="ACU142" s="11"/>
      <c r="ACV142" s="11"/>
      <c r="ACW142" s="11"/>
      <c r="ACX142" s="11"/>
      <c r="ACY142" s="11"/>
      <c r="ACZ142" s="11"/>
      <c r="ADA142" s="11"/>
      <c r="ADB142" s="11"/>
      <c r="ADC142" s="11"/>
      <c r="ADD142" s="11"/>
      <c r="ADE142" s="11"/>
      <c r="ADF142" s="11"/>
      <c r="ADG142" s="11"/>
      <c r="ADH142" s="11"/>
      <c r="ADI142" s="11"/>
      <c r="ADJ142" s="11"/>
      <c r="ADK142" s="11"/>
      <c r="ADL142" s="11"/>
      <c r="ADM142" s="11"/>
      <c r="ADN142" s="11"/>
      <c r="ADO142" s="11"/>
      <c r="ADP142" s="11"/>
      <c r="ADQ142" s="11"/>
      <c r="ADR142" s="11"/>
      <c r="ADS142" s="11"/>
      <c r="ADT142" s="11"/>
      <c r="ADU142" s="11"/>
      <c r="ADV142" s="11"/>
      <c r="ADW142" s="11"/>
      <c r="ADX142" s="11"/>
      <c r="ADY142" s="11"/>
      <c r="ADZ142" s="11"/>
      <c r="AEA142" s="11"/>
      <c r="AEB142" s="11"/>
      <c r="AEC142" s="11"/>
      <c r="AED142" s="11"/>
      <c r="AEE142" s="11"/>
      <c r="AEF142" s="11"/>
      <c r="AEG142" s="11"/>
      <c r="AEH142" s="11"/>
      <c r="AEI142" s="11"/>
      <c r="AEJ142" s="11"/>
      <c r="AEK142" s="11"/>
      <c r="AEL142" s="11"/>
      <c r="AEM142" s="11"/>
      <c r="AEN142" s="11"/>
      <c r="AEO142" s="11"/>
      <c r="AEP142" s="11"/>
      <c r="AEQ142" s="11"/>
      <c r="AER142" s="11"/>
      <c r="AES142" s="11"/>
      <c r="AET142" s="11"/>
      <c r="AEU142" s="11"/>
      <c r="AEV142" s="11"/>
      <c r="AEW142" s="11"/>
      <c r="AEX142" s="11"/>
      <c r="AEY142" s="11"/>
      <c r="AEZ142" s="11"/>
      <c r="AFA142" s="11"/>
      <c r="AFB142" s="11"/>
      <c r="AFC142" s="11"/>
      <c r="AFD142" s="11"/>
      <c r="AFE142" s="11"/>
      <c r="AFF142" s="11"/>
      <c r="AFG142" s="11"/>
      <c r="AFH142" s="11"/>
      <c r="AFI142" s="11"/>
      <c r="AFJ142" s="11"/>
      <c r="AFK142" s="11"/>
      <c r="AFL142" s="11"/>
      <c r="AFM142" s="11"/>
      <c r="AFN142" s="11"/>
      <c r="AFO142" s="11"/>
      <c r="AFP142" s="11"/>
      <c r="AFQ142" s="11"/>
      <c r="AFR142" s="11"/>
      <c r="AFS142" s="11"/>
      <c r="AFT142" s="11"/>
      <c r="AFU142" s="11"/>
      <c r="AFV142" s="11"/>
      <c r="AFW142" s="11"/>
      <c r="AFX142" s="11"/>
      <c r="AFY142" s="11"/>
      <c r="AFZ142" s="11"/>
      <c r="AGA142" s="11"/>
      <c r="AGB142" s="11"/>
      <c r="AGC142" s="11"/>
      <c r="AGD142" s="11"/>
      <c r="AGE142" s="11"/>
      <c r="AGF142" s="11"/>
      <c r="AGG142" s="11"/>
      <c r="AGH142" s="11"/>
      <c r="AGI142" s="11"/>
      <c r="AGJ142" s="11"/>
      <c r="AGK142" s="11"/>
      <c r="AGL142" s="11"/>
      <c r="AGM142" s="11"/>
      <c r="AGN142" s="11"/>
      <c r="AGO142" s="11"/>
      <c r="AGP142" s="11"/>
      <c r="AGQ142" s="11"/>
      <c r="AGR142" s="11"/>
      <c r="AGS142" s="11"/>
      <c r="AGT142" s="11"/>
      <c r="AGU142" s="11"/>
      <c r="AGV142" s="11"/>
      <c r="AGW142" s="11"/>
      <c r="AGX142" s="11"/>
      <c r="AGY142" s="11"/>
      <c r="AGZ142" s="11"/>
      <c r="AHA142" s="11"/>
      <c r="AHB142" s="11"/>
      <c r="AHC142" s="11"/>
      <c r="AHD142" s="11"/>
      <c r="AHE142" s="11"/>
      <c r="AHF142" s="11"/>
      <c r="AHG142" s="11"/>
      <c r="AHH142" s="11"/>
      <c r="AHI142" s="11"/>
      <c r="AHJ142" s="11"/>
      <c r="AHK142" s="11"/>
      <c r="AHL142" s="11"/>
      <c r="AHM142" s="11"/>
      <c r="AHN142" s="11"/>
      <c r="AHO142" s="11"/>
      <c r="AHP142" s="11"/>
      <c r="AHQ142" s="11"/>
      <c r="AHR142" s="11"/>
      <c r="AHS142" s="11"/>
      <c r="AHT142" s="11"/>
      <c r="AHU142" s="11"/>
      <c r="AHV142" s="11"/>
      <c r="AHW142" s="11"/>
      <c r="AHX142" s="11"/>
      <c r="AHY142" s="11"/>
      <c r="AHZ142" s="11"/>
      <c r="AIA142" s="11"/>
      <c r="AIB142" s="11"/>
      <c r="AIC142" s="11"/>
      <c r="AID142" s="11"/>
      <c r="AIE142" s="11"/>
      <c r="AIF142" s="11"/>
      <c r="AIG142" s="11"/>
      <c r="AIH142" s="11"/>
      <c r="AII142" s="11"/>
      <c r="AIJ142" s="11"/>
      <c r="AIK142" s="11"/>
      <c r="AIL142" s="11"/>
      <c r="AIM142" s="11"/>
      <c r="AIN142" s="11"/>
      <c r="AIO142" s="11"/>
      <c r="AIP142" s="11"/>
      <c r="AIQ142" s="11"/>
      <c r="AIR142" s="11"/>
      <c r="AIS142" s="11"/>
      <c r="AIT142" s="11"/>
      <c r="AIU142" s="11"/>
      <c r="AIV142" s="11"/>
      <c r="AIW142" s="11"/>
      <c r="AIX142" s="11"/>
      <c r="AIY142" s="11"/>
      <c r="AIZ142" s="11"/>
      <c r="AJA142" s="11"/>
      <c r="AJB142" s="11"/>
      <c r="AJC142" s="11"/>
      <c r="AJD142" s="11"/>
      <c r="AJE142" s="11"/>
      <c r="AJF142" s="11"/>
      <c r="AJG142" s="11"/>
      <c r="AJH142" s="11"/>
      <c r="AJI142" s="11"/>
      <c r="AJJ142" s="11"/>
      <c r="AJK142" s="11"/>
      <c r="AJL142" s="11"/>
      <c r="AJM142" s="11"/>
      <c r="AJN142" s="11"/>
      <c r="AJO142" s="11"/>
      <c r="AJP142" s="11"/>
      <c r="AJQ142" s="11"/>
      <c r="AJR142" s="11"/>
      <c r="AJS142" s="11"/>
      <c r="AJT142" s="11"/>
      <c r="AJU142" s="11"/>
      <c r="AJV142" s="11"/>
      <c r="AJW142" s="11"/>
      <c r="AJX142" s="11"/>
      <c r="AJY142" s="11"/>
      <c r="AJZ142" s="11"/>
      <c r="AKA142" s="11"/>
      <c r="AKB142" s="11"/>
      <c r="AKC142" s="11"/>
      <c r="AKD142" s="11"/>
      <c r="AKE142" s="11"/>
      <c r="AKF142" s="11"/>
      <c r="AKG142" s="11"/>
      <c r="AKH142" s="11"/>
      <c r="AKI142" s="11"/>
      <c r="AKJ142" s="11"/>
      <c r="AKK142" s="11"/>
      <c r="AKL142" s="11"/>
      <c r="AKM142" s="11"/>
      <c r="AKN142" s="11"/>
      <c r="AKO142" s="11"/>
      <c r="AKP142" s="11"/>
      <c r="AKQ142" s="11"/>
      <c r="AKR142" s="11"/>
      <c r="AKS142" s="11"/>
      <c r="AKT142" s="11"/>
      <c r="AKU142" s="11"/>
      <c r="AKV142" s="11"/>
      <c r="AKW142" s="11"/>
      <c r="AKX142" s="11"/>
      <c r="AKY142" s="11"/>
      <c r="AKZ142" s="11"/>
      <c r="ALA142" s="11"/>
      <c r="ALB142" s="11"/>
      <c r="ALC142" s="11"/>
      <c r="ALD142" s="11"/>
      <c r="ALE142" s="11"/>
      <c r="ALF142" s="11"/>
      <c r="ALG142" s="11"/>
      <c r="ALH142" s="11"/>
      <c r="ALI142" s="11"/>
      <c r="ALJ142" s="11"/>
      <c r="ALK142" s="11"/>
      <c r="ALL142" s="11"/>
      <c r="ALM142" s="11"/>
      <c r="ALN142" s="11"/>
      <c r="ALO142" s="11"/>
      <c r="ALP142" s="11"/>
      <c r="ALQ142" s="11"/>
      <c r="ALR142" s="11"/>
      <c r="ALS142" s="11"/>
      <c r="ALT142" s="11"/>
      <c r="ALU142" s="11"/>
      <c r="ALV142" s="11"/>
      <c r="ALW142" s="11"/>
      <c r="ALX142" s="11"/>
      <c r="ALY142" s="11"/>
      <c r="ALZ142" s="11"/>
      <c r="AMA142" s="11"/>
      <c r="AMB142" s="11"/>
      <c r="AMC142" s="11"/>
    </row>
    <row r="143" spans="1:1017" x14ac:dyDescent="0.25">
      <c r="A143" s="36" t="s">
        <v>104</v>
      </c>
      <c r="B143" s="9" t="s">
        <v>95</v>
      </c>
      <c r="C143" s="8">
        <v>0.38900000000000001</v>
      </c>
      <c r="D143" s="8">
        <v>1.0249999999999999</v>
      </c>
      <c r="E143" s="9" t="s">
        <v>191</v>
      </c>
      <c r="F143" s="8">
        <f>0.46-0.15-0.056-0.1-0.087</f>
        <v>6.700000000000006E-2</v>
      </c>
      <c r="G143" s="27" t="s">
        <v>10</v>
      </c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  <c r="IV143" s="11"/>
      <c r="IW143" s="11"/>
      <c r="IX143" s="11"/>
      <c r="IY143" s="11"/>
      <c r="IZ143" s="11"/>
      <c r="JA143" s="11"/>
      <c r="JB143" s="11"/>
      <c r="JC143" s="11"/>
      <c r="JD143" s="11"/>
      <c r="JE143" s="11"/>
      <c r="JF143" s="11"/>
      <c r="JG143" s="11"/>
      <c r="JH143" s="11"/>
      <c r="JI143" s="11"/>
      <c r="JJ143" s="11"/>
      <c r="JK143" s="11"/>
      <c r="JL143" s="11"/>
      <c r="JM143" s="11"/>
      <c r="JN143" s="11"/>
      <c r="JO143" s="11"/>
      <c r="JP143" s="11"/>
      <c r="JQ143" s="11"/>
      <c r="JR143" s="11"/>
      <c r="JS143" s="11"/>
      <c r="JT143" s="11"/>
      <c r="JU143" s="11"/>
      <c r="JV143" s="11"/>
      <c r="JW143" s="11"/>
      <c r="JX143" s="11"/>
      <c r="JY143" s="11"/>
      <c r="JZ143" s="11"/>
      <c r="KA143" s="11"/>
      <c r="KB143" s="11"/>
      <c r="KC143" s="11"/>
      <c r="KD143" s="11"/>
      <c r="KE143" s="11"/>
      <c r="KF143" s="11"/>
      <c r="KG143" s="11"/>
      <c r="KH143" s="11"/>
      <c r="KI143" s="11"/>
      <c r="KJ143" s="11"/>
      <c r="KK143" s="11"/>
      <c r="KL143" s="11"/>
      <c r="KM143" s="11"/>
      <c r="KN143" s="11"/>
      <c r="KO143" s="11"/>
      <c r="KP143" s="11"/>
      <c r="KQ143" s="11"/>
      <c r="KR143" s="11"/>
      <c r="KS143" s="11"/>
      <c r="KT143" s="11"/>
      <c r="KU143" s="11"/>
      <c r="KV143" s="11"/>
      <c r="KW143" s="11"/>
      <c r="KX143" s="11"/>
      <c r="KY143" s="11"/>
      <c r="KZ143" s="11"/>
      <c r="LA143" s="11"/>
      <c r="LB143" s="11"/>
      <c r="LC143" s="11"/>
      <c r="LD143" s="11"/>
      <c r="LE143" s="11"/>
      <c r="LF143" s="11"/>
      <c r="LG143" s="11"/>
      <c r="LH143" s="11"/>
      <c r="LI143" s="11"/>
      <c r="LJ143" s="11"/>
      <c r="LK143" s="11"/>
      <c r="LL143" s="11"/>
      <c r="LM143" s="11"/>
      <c r="LN143" s="11"/>
      <c r="LO143" s="11"/>
      <c r="LP143" s="11"/>
      <c r="LQ143" s="11"/>
      <c r="LR143" s="11"/>
      <c r="LS143" s="11"/>
      <c r="LT143" s="11"/>
      <c r="LU143" s="11"/>
      <c r="LV143" s="11"/>
      <c r="LW143" s="11"/>
      <c r="LX143" s="11"/>
      <c r="LY143" s="11"/>
      <c r="LZ143" s="11"/>
      <c r="MA143" s="11"/>
      <c r="MB143" s="11"/>
      <c r="MC143" s="11"/>
      <c r="MD143" s="11"/>
      <c r="ME143" s="11"/>
      <c r="MF143" s="11"/>
      <c r="MG143" s="11"/>
      <c r="MH143" s="11"/>
      <c r="MI143" s="11"/>
      <c r="MJ143" s="11"/>
      <c r="MK143" s="11"/>
      <c r="ML143" s="11"/>
      <c r="MM143" s="11"/>
      <c r="MN143" s="11"/>
      <c r="MO143" s="11"/>
      <c r="MP143" s="11"/>
      <c r="MQ143" s="11"/>
      <c r="MR143" s="11"/>
      <c r="MS143" s="11"/>
      <c r="MT143" s="11"/>
      <c r="MU143" s="11"/>
      <c r="MV143" s="11"/>
      <c r="MW143" s="11"/>
      <c r="MX143" s="11"/>
      <c r="MY143" s="11"/>
      <c r="MZ143" s="11"/>
      <c r="NA143" s="11"/>
      <c r="NB143" s="11"/>
      <c r="NC143" s="11"/>
      <c r="ND143" s="11"/>
      <c r="NE143" s="11"/>
      <c r="NF143" s="11"/>
      <c r="NG143" s="11"/>
      <c r="NH143" s="11"/>
      <c r="NI143" s="11"/>
      <c r="NJ143" s="11"/>
      <c r="NK143" s="11"/>
      <c r="NL143" s="11"/>
      <c r="NM143" s="11"/>
      <c r="NN143" s="11"/>
      <c r="NO143" s="11"/>
      <c r="NP143" s="11"/>
      <c r="NQ143" s="11"/>
      <c r="NR143" s="11"/>
      <c r="NS143" s="11"/>
      <c r="NT143" s="11"/>
      <c r="NU143" s="11"/>
      <c r="NV143" s="11"/>
      <c r="NW143" s="11"/>
      <c r="NX143" s="11"/>
      <c r="NY143" s="11"/>
      <c r="NZ143" s="11"/>
      <c r="OA143" s="11"/>
      <c r="OB143" s="11"/>
      <c r="OC143" s="11"/>
      <c r="OD143" s="11"/>
      <c r="OE143" s="11"/>
      <c r="OF143" s="11"/>
      <c r="OG143" s="11"/>
      <c r="OH143" s="11"/>
      <c r="OI143" s="11"/>
      <c r="OJ143" s="11"/>
      <c r="OK143" s="11"/>
      <c r="OL143" s="11"/>
      <c r="OM143" s="11"/>
      <c r="ON143" s="11"/>
      <c r="OO143" s="11"/>
      <c r="OP143" s="11"/>
      <c r="OQ143" s="11"/>
      <c r="OR143" s="11"/>
      <c r="OS143" s="11"/>
      <c r="OT143" s="11"/>
      <c r="OU143" s="11"/>
      <c r="OV143" s="11"/>
      <c r="OW143" s="11"/>
      <c r="OX143" s="11"/>
      <c r="OY143" s="11"/>
      <c r="OZ143" s="11"/>
      <c r="PA143" s="11"/>
      <c r="PB143" s="11"/>
      <c r="PC143" s="11"/>
      <c r="PD143" s="11"/>
      <c r="PE143" s="11"/>
      <c r="PF143" s="11"/>
      <c r="PG143" s="11"/>
      <c r="PH143" s="11"/>
      <c r="PI143" s="11"/>
      <c r="PJ143" s="11"/>
      <c r="PK143" s="11"/>
      <c r="PL143" s="11"/>
      <c r="PM143" s="11"/>
      <c r="PN143" s="11"/>
      <c r="PO143" s="11"/>
      <c r="PP143" s="11"/>
      <c r="PQ143" s="11"/>
      <c r="PR143" s="11"/>
      <c r="PS143" s="11"/>
      <c r="PT143" s="11"/>
      <c r="PU143" s="11"/>
      <c r="PV143" s="11"/>
      <c r="PW143" s="11"/>
      <c r="PX143" s="11"/>
      <c r="PY143" s="11"/>
      <c r="PZ143" s="11"/>
      <c r="QA143" s="11"/>
      <c r="QB143" s="11"/>
      <c r="QC143" s="11"/>
      <c r="QD143" s="11"/>
      <c r="QE143" s="11"/>
      <c r="QF143" s="11"/>
      <c r="QG143" s="11"/>
      <c r="QH143" s="11"/>
      <c r="QI143" s="11"/>
      <c r="QJ143" s="11"/>
      <c r="QK143" s="11"/>
      <c r="QL143" s="11"/>
      <c r="QM143" s="11"/>
      <c r="QN143" s="11"/>
      <c r="QO143" s="11"/>
      <c r="QP143" s="11"/>
      <c r="QQ143" s="11"/>
      <c r="QR143" s="11"/>
      <c r="QS143" s="11"/>
      <c r="QT143" s="11"/>
      <c r="QU143" s="11"/>
      <c r="QV143" s="11"/>
      <c r="QW143" s="11"/>
      <c r="QX143" s="11"/>
      <c r="QY143" s="11"/>
      <c r="QZ143" s="11"/>
      <c r="RA143" s="11"/>
      <c r="RB143" s="11"/>
      <c r="RC143" s="11"/>
      <c r="RD143" s="11"/>
      <c r="RE143" s="11"/>
      <c r="RF143" s="11"/>
      <c r="RG143" s="11"/>
      <c r="RH143" s="11"/>
      <c r="RI143" s="11"/>
      <c r="RJ143" s="11"/>
      <c r="RK143" s="11"/>
      <c r="RL143" s="11"/>
      <c r="RM143" s="11"/>
      <c r="RN143" s="11"/>
      <c r="RO143" s="11"/>
      <c r="RP143" s="11"/>
      <c r="RQ143" s="11"/>
      <c r="RR143" s="11"/>
      <c r="RS143" s="11"/>
      <c r="RT143" s="11"/>
      <c r="RU143" s="11"/>
      <c r="RV143" s="11"/>
      <c r="RW143" s="11"/>
      <c r="RX143" s="11"/>
      <c r="RY143" s="11"/>
      <c r="RZ143" s="11"/>
      <c r="SA143" s="11"/>
      <c r="SB143" s="11"/>
      <c r="SC143" s="11"/>
      <c r="SD143" s="11"/>
      <c r="SE143" s="11"/>
      <c r="SF143" s="11"/>
      <c r="SG143" s="11"/>
      <c r="SH143" s="11"/>
      <c r="SI143" s="11"/>
      <c r="SJ143" s="11"/>
      <c r="SK143" s="11"/>
      <c r="SL143" s="11"/>
      <c r="SM143" s="11"/>
      <c r="SN143" s="11"/>
      <c r="SO143" s="11"/>
      <c r="SP143" s="11"/>
      <c r="SQ143" s="11"/>
      <c r="SR143" s="11"/>
      <c r="SS143" s="11"/>
      <c r="ST143" s="11"/>
      <c r="SU143" s="11"/>
      <c r="SV143" s="11"/>
      <c r="SW143" s="11"/>
      <c r="SX143" s="11"/>
      <c r="SY143" s="11"/>
      <c r="SZ143" s="11"/>
      <c r="TA143" s="11"/>
      <c r="TB143" s="11"/>
      <c r="TC143" s="11"/>
      <c r="TD143" s="11"/>
      <c r="TE143" s="11"/>
      <c r="TF143" s="11"/>
      <c r="TG143" s="11"/>
      <c r="TH143" s="11"/>
      <c r="TI143" s="11"/>
      <c r="TJ143" s="11"/>
      <c r="TK143" s="11"/>
      <c r="TL143" s="11"/>
      <c r="TM143" s="11"/>
      <c r="TN143" s="11"/>
      <c r="TO143" s="11"/>
      <c r="TP143" s="11"/>
      <c r="TQ143" s="11"/>
      <c r="TR143" s="11"/>
      <c r="TS143" s="11"/>
      <c r="TT143" s="11"/>
      <c r="TU143" s="11"/>
      <c r="TV143" s="11"/>
      <c r="TW143" s="11"/>
      <c r="TX143" s="11"/>
      <c r="TY143" s="11"/>
      <c r="TZ143" s="11"/>
      <c r="UA143" s="11"/>
      <c r="UB143" s="11"/>
      <c r="UC143" s="11"/>
      <c r="UD143" s="11"/>
      <c r="UE143" s="11"/>
      <c r="UF143" s="11"/>
      <c r="UG143" s="11"/>
      <c r="UH143" s="11"/>
      <c r="UI143" s="11"/>
      <c r="UJ143" s="11"/>
      <c r="UK143" s="11"/>
      <c r="UL143" s="11"/>
      <c r="UM143" s="11"/>
      <c r="UN143" s="11"/>
      <c r="UO143" s="11"/>
      <c r="UP143" s="11"/>
      <c r="UQ143" s="11"/>
      <c r="UR143" s="11"/>
      <c r="US143" s="11"/>
      <c r="UT143" s="11"/>
      <c r="UU143" s="11"/>
      <c r="UV143" s="11"/>
      <c r="UW143" s="11"/>
      <c r="UX143" s="11"/>
      <c r="UY143" s="11"/>
      <c r="UZ143" s="11"/>
      <c r="VA143" s="11"/>
      <c r="VB143" s="11"/>
      <c r="VC143" s="11"/>
      <c r="VD143" s="11"/>
      <c r="VE143" s="11"/>
      <c r="VF143" s="11"/>
      <c r="VG143" s="11"/>
      <c r="VH143" s="11"/>
      <c r="VI143" s="11"/>
      <c r="VJ143" s="11"/>
      <c r="VK143" s="11"/>
      <c r="VL143" s="11"/>
      <c r="VM143" s="11"/>
      <c r="VN143" s="11"/>
      <c r="VO143" s="11"/>
      <c r="VP143" s="11"/>
      <c r="VQ143" s="11"/>
      <c r="VR143" s="11"/>
      <c r="VS143" s="11"/>
      <c r="VT143" s="11"/>
      <c r="VU143" s="11"/>
      <c r="VV143" s="11"/>
      <c r="VW143" s="11"/>
      <c r="VX143" s="11"/>
      <c r="VY143" s="11"/>
      <c r="VZ143" s="11"/>
      <c r="WA143" s="11"/>
      <c r="WB143" s="11"/>
      <c r="WC143" s="11"/>
      <c r="WD143" s="11"/>
      <c r="WE143" s="11"/>
      <c r="WF143" s="11"/>
      <c r="WG143" s="11"/>
      <c r="WH143" s="11"/>
      <c r="WI143" s="11"/>
      <c r="WJ143" s="11"/>
      <c r="WK143" s="11"/>
      <c r="WL143" s="11"/>
      <c r="WM143" s="11"/>
      <c r="WN143" s="11"/>
      <c r="WO143" s="11"/>
      <c r="WP143" s="11"/>
      <c r="WQ143" s="11"/>
      <c r="WR143" s="11"/>
      <c r="WS143" s="11"/>
      <c r="WT143" s="11"/>
      <c r="WU143" s="11"/>
      <c r="WV143" s="11"/>
      <c r="WW143" s="11"/>
      <c r="WX143" s="11"/>
      <c r="WY143" s="11"/>
      <c r="WZ143" s="11"/>
      <c r="XA143" s="11"/>
      <c r="XB143" s="11"/>
      <c r="XC143" s="11"/>
      <c r="XD143" s="11"/>
      <c r="XE143" s="11"/>
      <c r="XF143" s="11"/>
      <c r="XG143" s="11"/>
      <c r="XH143" s="11"/>
      <c r="XI143" s="11"/>
      <c r="XJ143" s="11"/>
      <c r="XK143" s="11"/>
      <c r="XL143" s="11"/>
      <c r="XM143" s="11"/>
      <c r="XN143" s="11"/>
      <c r="XO143" s="11"/>
      <c r="XP143" s="11"/>
      <c r="XQ143" s="11"/>
      <c r="XR143" s="11"/>
      <c r="XS143" s="11"/>
      <c r="XT143" s="11"/>
      <c r="XU143" s="11"/>
      <c r="XV143" s="11"/>
      <c r="XW143" s="11"/>
      <c r="XX143" s="11"/>
      <c r="XY143" s="11"/>
      <c r="XZ143" s="11"/>
      <c r="YA143" s="11"/>
      <c r="YB143" s="11"/>
      <c r="YC143" s="11"/>
      <c r="YD143" s="11"/>
      <c r="YE143" s="11"/>
      <c r="YF143" s="11"/>
      <c r="YG143" s="11"/>
      <c r="YH143" s="11"/>
      <c r="YI143" s="11"/>
      <c r="YJ143" s="11"/>
      <c r="YK143" s="11"/>
      <c r="YL143" s="11"/>
      <c r="YM143" s="11"/>
      <c r="YN143" s="11"/>
      <c r="YO143" s="11"/>
      <c r="YP143" s="11"/>
      <c r="YQ143" s="11"/>
      <c r="YR143" s="11"/>
      <c r="YS143" s="11"/>
      <c r="YT143" s="11"/>
      <c r="YU143" s="11"/>
      <c r="YV143" s="11"/>
      <c r="YW143" s="11"/>
      <c r="YX143" s="11"/>
      <c r="YY143" s="11"/>
      <c r="YZ143" s="11"/>
      <c r="ZA143" s="11"/>
      <c r="ZB143" s="11"/>
      <c r="ZC143" s="11"/>
      <c r="ZD143" s="11"/>
      <c r="ZE143" s="11"/>
      <c r="ZF143" s="11"/>
      <c r="ZG143" s="11"/>
      <c r="ZH143" s="11"/>
      <c r="ZI143" s="11"/>
      <c r="ZJ143" s="11"/>
      <c r="ZK143" s="11"/>
      <c r="ZL143" s="11"/>
      <c r="ZM143" s="11"/>
      <c r="ZN143" s="11"/>
      <c r="ZO143" s="11"/>
      <c r="ZP143" s="11"/>
      <c r="ZQ143" s="11"/>
      <c r="ZR143" s="11"/>
      <c r="ZS143" s="11"/>
      <c r="ZT143" s="11"/>
      <c r="ZU143" s="11"/>
      <c r="ZV143" s="11"/>
      <c r="ZW143" s="11"/>
      <c r="ZX143" s="11"/>
      <c r="ZY143" s="11"/>
      <c r="ZZ143" s="11"/>
      <c r="AAA143" s="11"/>
      <c r="AAB143" s="11"/>
      <c r="AAC143" s="11"/>
      <c r="AAD143" s="11"/>
      <c r="AAE143" s="11"/>
      <c r="AAF143" s="11"/>
      <c r="AAG143" s="11"/>
      <c r="AAH143" s="11"/>
      <c r="AAI143" s="11"/>
      <c r="AAJ143" s="11"/>
      <c r="AAK143" s="11"/>
      <c r="AAL143" s="11"/>
      <c r="AAM143" s="11"/>
      <c r="AAN143" s="11"/>
      <c r="AAO143" s="11"/>
      <c r="AAP143" s="11"/>
      <c r="AAQ143" s="11"/>
      <c r="AAR143" s="11"/>
      <c r="AAS143" s="11"/>
      <c r="AAT143" s="11"/>
      <c r="AAU143" s="11"/>
      <c r="AAV143" s="11"/>
      <c r="AAW143" s="11"/>
      <c r="AAX143" s="11"/>
      <c r="AAY143" s="11"/>
      <c r="AAZ143" s="11"/>
      <c r="ABA143" s="11"/>
      <c r="ABB143" s="11"/>
      <c r="ABC143" s="11"/>
      <c r="ABD143" s="11"/>
      <c r="ABE143" s="11"/>
      <c r="ABF143" s="11"/>
      <c r="ABG143" s="11"/>
      <c r="ABH143" s="11"/>
      <c r="ABI143" s="11"/>
      <c r="ABJ143" s="11"/>
      <c r="ABK143" s="11"/>
      <c r="ABL143" s="11"/>
      <c r="ABM143" s="11"/>
      <c r="ABN143" s="11"/>
      <c r="ABO143" s="11"/>
      <c r="ABP143" s="11"/>
      <c r="ABQ143" s="11"/>
      <c r="ABR143" s="11"/>
      <c r="ABS143" s="11"/>
      <c r="ABT143" s="11"/>
      <c r="ABU143" s="11"/>
      <c r="ABV143" s="11"/>
      <c r="ABW143" s="11"/>
      <c r="ABX143" s="11"/>
      <c r="ABY143" s="11"/>
      <c r="ABZ143" s="11"/>
      <c r="ACA143" s="11"/>
      <c r="ACB143" s="11"/>
      <c r="ACC143" s="11"/>
      <c r="ACD143" s="11"/>
      <c r="ACE143" s="11"/>
      <c r="ACF143" s="11"/>
      <c r="ACG143" s="11"/>
      <c r="ACH143" s="11"/>
      <c r="ACI143" s="11"/>
      <c r="ACJ143" s="11"/>
      <c r="ACK143" s="11"/>
      <c r="ACL143" s="11"/>
      <c r="ACM143" s="11"/>
      <c r="ACN143" s="11"/>
      <c r="ACO143" s="11"/>
      <c r="ACP143" s="11"/>
      <c r="ACQ143" s="11"/>
      <c r="ACR143" s="11"/>
      <c r="ACS143" s="11"/>
      <c r="ACT143" s="11"/>
      <c r="ACU143" s="11"/>
      <c r="ACV143" s="11"/>
      <c r="ACW143" s="11"/>
      <c r="ACX143" s="11"/>
      <c r="ACY143" s="11"/>
      <c r="ACZ143" s="11"/>
      <c r="ADA143" s="11"/>
      <c r="ADB143" s="11"/>
      <c r="ADC143" s="11"/>
      <c r="ADD143" s="11"/>
      <c r="ADE143" s="11"/>
      <c r="ADF143" s="11"/>
      <c r="ADG143" s="11"/>
      <c r="ADH143" s="11"/>
      <c r="ADI143" s="11"/>
      <c r="ADJ143" s="11"/>
      <c r="ADK143" s="11"/>
      <c r="ADL143" s="11"/>
      <c r="ADM143" s="11"/>
      <c r="ADN143" s="11"/>
      <c r="ADO143" s="11"/>
      <c r="ADP143" s="11"/>
      <c r="ADQ143" s="11"/>
      <c r="ADR143" s="11"/>
      <c r="ADS143" s="11"/>
      <c r="ADT143" s="11"/>
      <c r="ADU143" s="11"/>
      <c r="ADV143" s="11"/>
      <c r="ADW143" s="11"/>
      <c r="ADX143" s="11"/>
      <c r="ADY143" s="11"/>
      <c r="ADZ143" s="11"/>
      <c r="AEA143" s="11"/>
      <c r="AEB143" s="11"/>
      <c r="AEC143" s="11"/>
      <c r="AED143" s="11"/>
      <c r="AEE143" s="11"/>
      <c r="AEF143" s="11"/>
      <c r="AEG143" s="11"/>
      <c r="AEH143" s="11"/>
      <c r="AEI143" s="11"/>
      <c r="AEJ143" s="11"/>
      <c r="AEK143" s="11"/>
      <c r="AEL143" s="11"/>
      <c r="AEM143" s="11"/>
      <c r="AEN143" s="11"/>
      <c r="AEO143" s="11"/>
      <c r="AEP143" s="11"/>
      <c r="AEQ143" s="11"/>
      <c r="AER143" s="11"/>
      <c r="AES143" s="11"/>
      <c r="AET143" s="11"/>
      <c r="AEU143" s="11"/>
      <c r="AEV143" s="11"/>
      <c r="AEW143" s="11"/>
      <c r="AEX143" s="11"/>
      <c r="AEY143" s="11"/>
      <c r="AEZ143" s="11"/>
      <c r="AFA143" s="11"/>
      <c r="AFB143" s="11"/>
      <c r="AFC143" s="11"/>
      <c r="AFD143" s="11"/>
      <c r="AFE143" s="11"/>
      <c r="AFF143" s="11"/>
      <c r="AFG143" s="11"/>
      <c r="AFH143" s="11"/>
      <c r="AFI143" s="11"/>
      <c r="AFJ143" s="11"/>
      <c r="AFK143" s="11"/>
      <c r="AFL143" s="11"/>
      <c r="AFM143" s="11"/>
      <c r="AFN143" s="11"/>
      <c r="AFO143" s="11"/>
      <c r="AFP143" s="11"/>
      <c r="AFQ143" s="11"/>
      <c r="AFR143" s="11"/>
      <c r="AFS143" s="11"/>
      <c r="AFT143" s="11"/>
      <c r="AFU143" s="11"/>
      <c r="AFV143" s="11"/>
      <c r="AFW143" s="11"/>
      <c r="AFX143" s="11"/>
      <c r="AFY143" s="11"/>
      <c r="AFZ143" s="11"/>
      <c r="AGA143" s="11"/>
      <c r="AGB143" s="11"/>
      <c r="AGC143" s="11"/>
      <c r="AGD143" s="11"/>
      <c r="AGE143" s="11"/>
      <c r="AGF143" s="11"/>
      <c r="AGG143" s="11"/>
      <c r="AGH143" s="11"/>
      <c r="AGI143" s="11"/>
      <c r="AGJ143" s="11"/>
      <c r="AGK143" s="11"/>
      <c r="AGL143" s="11"/>
      <c r="AGM143" s="11"/>
      <c r="AGN143" s="11"/>
      <c r="AGO143" s="11"/>
      <c r="AGP143" s="11"/>
      <c r="AGQ143" s="11"/>
      <c r="AGR143" s="11"/>
      <c r="AGS143" s="11"/>
      <c r="AGT143" s="11"/>
      <c r="AGU143" s="11"/>
      <c r="AGV143" s="11"/>
      <c r="AGW143" s="11"/>
      <c r="AGX143" s="11"/>
      <c r="AGY143" s="11"/>
      <c r="AGZ143" s="11"/>
      <c r="AHA143" s="11"/>
      <c r="AHB143" s="11"/>
      <c r="AHC143" s="11"/>
      <c r="AHD143" s="11"/>
      <c r="AHE143" s="11"/>
      <c r="AHF143" s="11"/>
      <c r="AHG143" s="11"/>
      <c r="AHH143" s="11"/>
      <c r="AHI143" s="11"/>
      <c r="AHJ143" s="11"/>
      <c r="AHK143" s="11"/>
      <c r="AHL143" s="11"/>
      <c r="AHM143" s="11"/>
      <c r="AHN143" s="11"/>
      <c r="AHO143" s="11"/>
      <c r="AHP143" s="11"/>
      <c r="AHQ143" s="11"/>
      <c r="AHR143" s="11"/>
      <c r="AHS143" s="11"/>
      <c r="AHT143" s="11"/>
      <c r="AHU143" s="11"/>
      <c r="AHV143" s="11"/>
      <c r="AHW143" s="11"/>
      <c r="AHX143" s="11"/>
      <c r="AHY143" s="11"/>
      <c r="AHZ143" s="11"/>
      <c r="AIA143" s="11"/>
      <c r="AIB143" s="11"/>
      <c r="AIC143" s="11"/>
      <c r="AID143" s="11"/>
      <c r="AIE143" s="11"/>
      <c r="AIF143" s="11"/>
      <c r="AIG143" s="11"/>
      <c r="AIH143" s="11"/>
      <c r="AII143" s="11"/>
      <c r="AIJ143" s="11"/>
      <c r="AIK143" s="11"/>
      <c r="AIL143" s="11"/>
      <c r="AIM143" s="11"/>
      <c r="AIN143" s="11"/>
      <c r="AIO143" s="11"/>
      <c r="AIP143" s="11"/>
      <c r="AIQ143" s="11"/>
      <c r="AIR143" s="11"/>
      <c r="AIS143" s="11"/>
      <c r="AIT143" s="11"/>
      <c r="AIU143" s="11"/>
      <c r="AIV143" s="11"/>
      <c r="AIW143" s="11"/>
      <c r="AIX143" s="11"/>
      <c r="AIY143" s="11"/>
      <c r="AIZ143" s="11"/>
      <c r="AJA143" s="11"/>
      <c r="AJB143" s="11"/>
      <c r="AJC143" s="11"/>
      <c r="AJD143" s="11"/>
      <c r="AJE143" s="11"/>
      <c r="AJF143" s="11"/>
      <c r="AJG143" s="11"/>
      <c r="AJH143" s="11"/>
      <c r="AJI143" s="11"/>
      <c r="AJJ143" s="11"/>
      <c r="AJK143" s="11"/>
      <c r="AJL143" s="11"/>
      <c r="AJM143" s="11"/>
      <c r="AJN143" s="11"/>
      <c r="AJO143" s="11"/>
      <c r="AJP143" s="11"/>
      <c r="AJQ143" s="11"/>
      <c r="AJR143" s="11"/>
      <c r="AJS143" s="11"/>
      <c r="AJT143" s="11"/>
      <c r="AJU143" s="11"/>
      <c r="AJV143" s="11"/>
      <c r="AJW143" s="11"/>
      <c r="AJX143" s="11"/>
      <c r="AJY143" s="11"/>
      <c r="AJZ143" s="11"/>
      <c r="AKA143" s="11"/>
      <c r="AKB143" s="11"/>
      <c r="AKC143" s="11"/>
      <c r="AKD143" s="11"/>
      <c r="AKE143" s="11"/>
      <c r="AKF143" s="11"/>
      <c r="AKG143" s="11"/>
      <c r="AKH143" s="11"/>
      <c r="AKI143" s="11"/>
      <c r="AKJ143" s="11"/>
      <c r="AKK143" s="11"/>
      <c r="AKL143" s="11"/>
      <c r="AKM143" s="11"/>
      <c r="AKN143" s="11"/>
      <c r="AKO143" s="11"/>
      <c r="AKP143" s="11"/>
      <c r="AKQ143" s="11"/>
      <c r="AKR143" s="11"/>
      <c r="AKS143" s="11"/>
      <c r="AKT143" s="11"/>
      <c r="AKU143" s="11"/>
      <c r="AKV143" s="11"/>
      <c r="AKW143" s="11"/>
      <c r="AKX143" s="11"/>
      <c r="AKY143" s="11"/>
      <c r="AKZ143" s="11"/>
      <c r="ALA143" s="11"/>
      <c r="ALB143" s="11"/>
      <c r="ALC143" s="11"/>
      <c r="ALD143" s="11"/>
      <c r="ALE143" s="11"/>
      <c r="ALF143" s="11"/>
      <c r="ALG143" s="11"/>
      <c r="ALH143" s="11"/>
      <c r="ALI143" s="11"/>
      <c r="ALJ143" s="11"/>
      <c r="ALK143" s="11"/>
      <c r="ALL143" s="11"/>
      <c r="ALM143" s="11"/>
      <c r="ALN143" s="11"/>
      <c r="ALO143" s="11"/>
      <c r="ALP143" s="11"/>
      <c r="ALQ143" s="11"/>
      <c r="ALR143" s="11"/>
      <c r="ALS143" s="11"/>
      <c r="ALT143" s="11"/>
      <c r="ALU143" s="11"/>
      <c r="ALV143" s="11"/>
      <c r="ALW143" s="11"/>
      <c r="ALX143" s="11"/>
      <c r="ALY143" s="11"/>
      <c r="ALZ143" s="11"/>
      <c r="AMA143" s="11"/>
      <c r="AMB143" s="11"/>
      <c r="AMC143" s="11"/>
    </row>
    <row r="144" spans="1:1017" x14ac:dyDescent="0.25">
      <c r="A144" s="14" t="s">
        <v>105</v>
      </c>
      <c r="B144" s="9" t="s">
        <v>26</v>
      </c>
      <c r="C144" s="8">
        <v>0.152</v>
      </c>
      <c r="D144" s="8">
        <v>0.26700000000000002</v>
      </c>
      <c r="E144" s="9" t="s">
        <v>137</v>
      </c>
      <c r="F144" s="8">
        <f>2.064-0.028-0.05-0.25-0.15-0.096-0.055-0.048-0.14-0.15-0.325-0.44-0.067</f>
        <v>0.26500000000000001</v>
      </c>
      <c r="G144" s="27" t="s">
        <v>10</v>
      </c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  <c r="HV144" s="11"/>
      <c r="HW144" s="11"/>
      <c r="HX144" s="11"/>
      <c r="HY144" s="11"/>
      <c r="HZ144" s="1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  <c r="IQ144" s="11"/>
      <c r="IR144" s="11"/>
      <c r="IS144" s="11"/>
      <c r="IT144" s="11"/>
      <c r="IU144" s="11"/>
      <c r="IV144" s="11"/>
      <c r="IW144" s="11"/>
      <c r="IX144" s="11"/>
      <c r="IY144" s="11"/>
      <c r="IZ144" s="11"/>
      <c r="JA144" s="11"/>
      <c r="JB144" s="11"/>
      <c r="JC144" s="11"/>
      <c r="JD144" s="11"/>
      <c r="JE144" s="11"/>
      <c r="JF144" s="11"/>
      <c r="JG144" s="11"/>
      <c r="JH144" s="11"/>
      <c r="JI144" s="11"/>
      <c r="JJ144" s="11"/>
      <c r="JK144" s="11"/>
      <c r="JL144" s="11"/>
      <c r="JM144" s="11"/>
      <c r="JN144" s="11"/>
      <c r="JO144" s="11"/>
      <c r="JP144" s="11"/>
      <c r="JQ144" s="11"/>
      <c r="JR144" s="11"/>
      <c r="JS144" s="11"/>
      <c r="JT144" s="11"/>
      <c r="JU144" s="11"/>
      <c r="JV144" s="11"/>
      <c r="JW144" s="11"/>
      <c r="JX144" s="11"/>
      <c r="JY144" s="11"/>
      <c r="JZ144" s="11"/>
      <c r="KA144" s="11"/>
      <c r="KB144" s="11"/>
      <c r="KC144" s="11"/>
      <c r="KD144" s="11"/>
      <c r="KE144" s="11"/>
      <c r="KF144" s="11"/>
      <c r="KG144" s="11"/>
      <c r="KH144" s="11"/>
      <c r="KI144" s="11"/>
      <c r="KJ144" s="11"/>
      <c r="KK144" s="11"/>
      <c r="KL144" s="11"/>
      <c r="KM144" s="11"/>
      <c r="KN144" s="11"/>
      <c r="KO144" s="11"/>
      <c r="KP144" s="11"/>
      <c r="KQ144" s="11"/>
      <c r="KR144" s="11"/>
      <c r="KS144" s="11"/>
      <c r="KT144" s="11"/>
      <c r="KU144" s="11"/>
      <c r="KV144" s="11"/>
      <c r="KW144" s="11"/>
      <c r="KX144" s="11"/>
      <c r="KY144" s="11"/>
      <c r="KZ144" s="11"/>
      <c r="LA144" s="11"/>
      <c r="LB144" s="11"/>
      <c r="LC144" s="11"/>
      <c r="LD144" s="11"/>
      <c r="LE144" s="11"/>
      <c r="LF144" s="11"/>
      <c r="LG144" s="11"/>
      <c r="LH144" s="11"/>
      <c r="LI144" s="11"/>
      <c r="LJ144" s="11"/>
      <c r="LK144" s="11"/>
      <c r="LL144" s="11"/>
      <c r="LM144" s="11"/>
      <c r="LN144" s="11"/>
      <c r="LO144" s="11"/>
      <c r="LP144" s="11"/>
      <c r="LQ144" s="11"/>
      <c r="LR144" s="11"/>
      <c r="LS144" s="11"/>
      <c r="LT144" s="11"/>
      <c r="LU144" s="11"/>
      <c r="LV144" s="11"/>
      <c r="LW144" s="11"/>
      <c r="LX144" s="11"/>
      <c r="LY144" s="11"/>
      <c r="LZ144" s="11"/>
      <c r="MA144" s="11"/>
      <c r="MB144" s="11"/>
      <c r="MC144" s="11"/>
      <c r="MD144" s="11"/>
      <c r="ME144" s="11"/>
      <c r="MF144" s="11"/>
      <c r="MG144" s="11"/>
      <c r="MH144" s="11"/>
      <c r="MI144" s="11"/>
      <c r="MJ144" s="11"/>
      <c r="MK144" s="11"/>
      <c r="ML144" s="11"/>
      <c r="MM144" s="11"/>
      <c r="MN144" s="11"/>
      <c r="MO144" s="11"/>
      <c r="MP144" s="11"/>
      <c r="MQ144" s="11"/>
      <c r="MR144" s="11"/>
      <c r="MS144" s="11"/>
      <c r="MT144" s="11"/>
      <c r="MU144" s="11"/>
      <c r="MV144" s="11"/>
      <c r="MW144" s="11"/>
      <c r="MX144" s="11"/>
      <c r="MY144" s="11"/>
      <c r="MZ144" s="11"/>
      <c r="NA144" s="11"/>
      <c r="NB144" s="11"/>
      <c r="NC144" s="11"/>
      <c r="ND144" s="11"/>
      <c r="NE144" s="11"/>
      <c r="NF144" s="11"/>
      <c r="NG144" s="11"/>
      <c r="NH144" s="11"/>
      <c r="NI144" s="11"/>
      <c r="NJ144" s="11"/>
      <c r="NK144" s="11"/>
      <c r="NL144" s="11"/>
      <c r="NM144" s="11"/>
      <c r="NN144" s="11"/>
      <c r="NO144" s="11"/>
      <c r="NP144" s="11"/>
      <c r="NQ144" s="11"/>
      <c r="NR144" s="11"/>
      <c r="NS144" s="11"/>
      <c r="NT144" s="11"/>
      <c r="NU144" s="11"/>
      <c r="NV144" s="11"/>
      <c r="NW144" s="11"/>
      <c r="NX144" s="11"/>
      <c r="NY144" s="11"/>
      <c r="NZ144" s="11"/>
      <c r="OA144" s="11"/>
      <c r="OB144" s="11"/>
      <c r="OC144" s="11"/>
      <c r="OD144" s="11"/>
      <c r="OE144" s="11"/>
      <c r="OF144" s="11"/>
      <c r="OG144" s="11"/>
      <c r="OH144" s="11"/>
      <c r="OI144" s="11"/>
      <c r="OJ144" s="11"/>
      <c r="OK144" s="11"/>
      <c r="OL144" s="11"/>
      <c r="OM144" s="11"/>
      <c r="ON144" s="11"/>
      <c r="OO144" s="11"/>
      <c r="OP144" s="11"/>
      <c r="OQ144" s="11"/>
      <c r="OR144" s="11"/>
      <c r="OS144" s="11"/>
      <c r="OT144" s="11"/>
      <c r="OU144" s="11"/>
      <c r="OV144" s="11"/>
      <c r="OW144" s="11"/>
      <c r="OX144" s="11"/>
      <c r="OY144" s="11"/>
      <c r="OZ144" s="11"/>
      <c r="PA144" s="11"/>
      <c r="PB144" s="11"/>
      <c r="PC144" s="11"/>
      <c r="PD144" s="11"/>
      <c r="PE144" s="11"/>
      <c r="PF144" s="11"/>
      <c r="PG144" s="11"/>
      <c r="PH144" s="11"/>
      <c r="PI144" s="11"/>
      <c r="PJ144" s="11"/>
      <c r="PK144" s="11"/>
      <c r="PL144" s="11"/>
      <c r="PM144" s="11"/>
      <c r="PN144" s="11"/>
      <c r="PO144" s="11"/>
      <c r="PP144" s="11"/>
      <c r="PQ144" s="11"/>
      <c r="PR144" s="11"/>
      <c r="PS144" s="11"/>
      <c r="PT144" s="11"/>
      <c r="PU144" s="11"/>
      <c r="PV144" s="11"/>
      <c r="PW144" s="11"/>
      <c r="PX144" s="11"/>
      <c r="PY144" s="11"/>
      <c r="PZ144" s="11"/>
      <c r="QA144" s="11"/>
      <c r="QB144" s="11"/>
      <c r="QC144" s="11"/>
      <c r="QD144" s="11"/>
      <c r="QE144" s="11"/>
      <c r="QF144" s="11"/>
      <c r="QG144" s="11"/>
      <c r="QH144" s="11"/>
      <c r="QI144" s="11"/>
      <c r="QJ144" s="11"/>
      <c r="QK144" s="11"/>
      <c r="QL144" s="11"/>
      <c r="QM144" s="11"/>
      <c r="QN144" s="11"/>
      <c r="QO144" s="11"/>
      <c r="QP144" s="11"/>
      <c r="QQ144" s="11"/>
      <c r="QR144" s="11"/>
      <c r="QS144" s="11"/>
      <c r="QT144" s="11"/>
      <c r="QU144" s="11"/>
      <c r="QV144" s="11"/>
      <c r="QW144" s="11"/>
      <c r="QX144" s="11"/>
      <c r="QY144" s="11"/>
      <c r="QZ144" s="11"/>
      <c r="RA144" s="11"/>
      <c r="RB144" s="11"/>
      <c r="RC144" s="11"/>
      <c r="RD144" s="11"/>
      <c r="RE144" s="11"/>
      <c r="RF144" s="11"/>
      <c r="RG144" s="11"/>
      <c r="RH144" s="11"/>
      <c r="RI144" s="11"/>
      <c r="RJ144" s="11"/>
      <c r="RK144" s="11"/>
      <c r="RL144" s="11"/>
      <c r="RM144" s="11"/>
      <c r="RN144" s="11"/>
      <c r="RO144" s="11"/>
      <c r="RP144" s="11"/>
      <c r="RQ144" s="11"/>
      <c r="RR144" s="11"/>
      <c r="RS144" s="11"/>
      <c r="RT144" s="11"/>
      <c r="RU144" s="11"/>
      <c r="RV144" s="11"/>
      <c r="RW144" s="11"/>
      <c r="RX144" s="11"/>
      <c r="RY144" s="11"/>
      <c r="RZ144" s="11"/>
      <c r="SA144" s="11"/>
      <c r="SB144" s="11"/>
      <c r="SC144" s="11"/>
      <c r="SD144" s="11"/>
      <c r="SE144" s="11"/>
      <c r="SF144" s="11"/>
      <c r="SG144" s="11"/>
      <c r="SH144" s="11"/>
      <c r="SI144" s="11"/>
      <c r="SJ144" s="11"/>
      <c r="SK144" s="11"/>
      <c r="SL144" s="11"/>
      <c r="SM144" s="11"/>
      <c r="SN144" s="11"/>
      <c r="SO144" s="11"/>
      <c r="SP144" s="11"/>
      <c r="SQ144" s="11"/>
      <c r="SR144" s="11"/>
      <c r="SS144" s="11"/>
      <c r="ST144" s="11"/>
      <c r="SU144" s="11"/>
      <c r="SV144" s="11"/>
      <c r="SW144" s="11"/>
      <c r="SX144" s="11"/>
      <c r="SY144" s="11"/>
      <c r="SZ144" s="11"/>
      <c r="TA144" s="11"/>
      <c r="TB144" s="11"/>
      <c r="TC144" s="11"/>
      <c r="TD144" s="11"/>
      <c r="TE144" s="11"/>
      <c r="TF144" s="11"/>
      <c r="TG144" s="11"/>
      <c r="TH144" s="11"/>
      <c r="TI144" s="11"/>
      <c r="TJ144" s="11"/>
      <c r="TK144" s="11"/>
      <c r="TL144" s="11"/>
      <c r="TM144" s="11"/>
      <c r="TN144" s="11"/>
      <c r="TO144" s="11"/>
      <c r="TP144" s="11"/>
      <c r="TQ144" s="11"/>
      <c r="TR144" s="11"/>
      <c r="TS144" s="11"/>
      <c r="TT144" s="11"/>
      <c r="TU144" s="11"/>
      <c r="TV144" s="11"/>
      <c r="TW144" s="11"/>
      <c r="TX144" s="11"/>
      <c r="TY144" s="11"/>
      <c r="TZ144" s="11"/>
      <c r="UA144" s="11"/>
      <c r="UB144" s="11"/>
      <c r="UC144" s="11"/>
      <c r="UD144" s="11"/>
      <c r="UE144" s="11"/>
      <c r="UF144" s="11"/>
      <c r="UG144" s="11"/>
      <c r="UH144" s="11"/>
      <c r="UI144" s="11"/>
      <c r="UJ144" s="11"/>
      <c r="UK144" s="11"/>
      <c r="UL144" s="11"/>
      <c r="UM144" s="11"/>
      <c r="UN144" s="11"/>
      <c r="UO144" s="11"/>
      <c r="UP144" s="11"/>
      <c r="UQ144" s="11"/>
      <c r="UR144" s="11"/>
      <c r="US144" s="11"/>
      <c r="UT144" s="11"/>
      <c r="UU144" s="11"/>
      <c r="UV144" s="11"/>
      <c r="UW144" s="11"/>
      <c r="UX144" s="11"/>
      <c r="UY144" s="11"/>
      <c r="UZ144" s="11"/>
      <c r="VA144" s="11"/>
      <c r="VB144" s="11"/>
      <c r="VC144" s="11"/>
      <c r="VD144" s="11"/>
      <c r="VE144" s="11"/>
      <c r="VF144" s="11"/>
      <c r="VG144" s="11"/>
      <c r="VH144" s="11"/>
      <c r="VI144" s="11"/>
      <c r="VJ144" s="11"/>
      <c r="VK144" s="11"/>
      <c r="VL144" s="11"/>
      <c r="VM144" s="11"/>
      <c r="VN144" s="11"/>
      <c r="VO144" s="11"/>
      <c r="VP144" s="11"/>
      <c r="VQ144" s="11"/>
      <c r="VR144" s="11"/>
      <c r="VS144" s="11"/>
      <c r="VT144" s="11"/>
      <c r="VU144" s="11"/>
      <c r="VV144" s="11"/>
      <c r="VW144" s="11"/>
      <c r="VX144" s="11"/>
      <c r="VY144" s="11"/>
      <c r="VZ144" s="11"/>
      <c r="WA144" s="11"/>
      <c r="WB144" s="11"/>
      <c r="WC144" s="11"/>
      <c r="WD144" s="11"/>
      <c r="WE144" s="11"/>
      <c r="WF144" s="11"/>
      <c r="WG144" s="11"/>
      <c r="WH144" s="11"/>
      <c r="WI144" s="11"/>
      <c r="WJ144" s="11"/>
      <c r="WK144" s="11"/>
      <c r="WL144" s="11"/>
      <c r="WM144" s="11"/>
      <c r="WN144" s="11"/>
      <c r="WO144" s="11"/>
      <c r="WP144" s="11"/>
      <c r="WQ144" s="11"/>
      <c r="WR144" s="11"/>
      <c r="WS144" s="11"/>
      <c r="WT144" s="11"/>
      <c r="WU144" s="11"/>
      <c r="WV144" s="11"/>
      <c r="WW144" s="11"/>
      <c r="WX144" s="11"/>
      <c r="WY144" s="11"/>
      <c r="WZ144" s="11"/>
      <c r="XA144" s="11"/>
      <c r="XB144" s="11"/>
      <c r="XC144" s="11"/>
      <c r="XD144" s="11"/>
      <c r="XE144" s="11"/>
      <c r="XF144" s="11"/>
      <c r="XG144" s="11"/>
      <c r="XH144" s="11"/>
      <c r="XI144" s="11"/>
      <c r="XJ144" s="11"/>
      <c r="XK144" s="11"/>
      <c r="XL144" s="11"/>
      <c r="XM144" s="11"/>
      <c r="XN144" s="11"/>
      <c r="XO144" s="11"/>
      <c r="XP144" s="11"/>
      <c r="XQ144" s="11"/>
      <c r="XR144" s="11"/>
      <c r="XS144" s="11"/>
      <c r="XT144" s="11"/>
      <c r="XU144" s="11"/>
      <c r="XV144" s="11"/>
      <c r="XW144" s="11"/>
      <c r="XX144" s="11"/>
      <c r="XY144" s="11"/>
      <c r="XZ144" s="11"/>
      <c r="YA144" s="11"/>
      <c r="YB144" s="11"/>
      <c r="YC144" s="11"/>
      <c r="YD144" s="11"/>
      <c r="YE144" s="11"/>
      <c r="YF144" s="11"/>
      <c r="YG144" s="11"/>
      <c r="YH144" s="11"/>
      <c r="YI144" s="11"/>
      <c r="YJ144" s="11"/>
      <c r="YK144" s="11"/>
      <c r="YL144" s="11"/>
      <c r="YM144" s="11"/>
      <c r="YN144" s="11"/>
      <c r="YO144" s="11"/>
      <c r="YP144" s="11"/>
      <c r="YQ144" s="11"/>
      <c r="YR144" s="11"/>
      <c r="YS144" s="11"/>
      <c r="YT144" s="11"/>
      <c r="YU144" s="11"/>
      <c r="YV144" s="11"/>
      <c r="YW144" s="11"/>
      <c r="YX144" s="11"/>
      <c r="YY144" s="11"/>
      <c r="YZ144" s="11"/>
      <c r="ZA144" s="11"/>
      <c r="ZB144" s="11"/>
      <c r="ZC144" s="11"/>
      <c r="ZD144" s="11"/>
      <c r="ZE144" s="11"/>
      <c r="ZF144" s="11"/>
      <c r="ZG144" s="11"/>
      <c r="ZH144" s="11"/>
      <c r="ZI144" s="11"/>
      <c r="ZJ144" s="11"/>
      <c r="ZK144" s="11"/>
      <c r="ZL144" s="11"/>
      <c r="ZM144" s="11"/>
      <c r="ZN144" s="11"/>
      <c r="ZO144" s="11"/>
      <c r="ZP144" s="11"/>
      <c r="ZQ144" s="11"/>
      <c r="ZR144" s="11"/>
      <c r="ZS144" s="11"/>
      <c r="ZT144" s="11"/>
      <c r="ZU144" s="11"/>
      <c r="ZV144" s="11"/>
      <c r="ZW144" s="11"/>
      <c r="ZX144" s="11"/>
      <c r="ZY144" s="11"/>
      <c r="ZZ144" s="11"/>
      <c r="AAA144" s="11"/>
      <c r="AAB144" s="11"/>
      <c r="AAC144" s="11"/>
      <c r="AAD144" s="11"/>
      <c r="AAE144" s="11"/>
      <c r="AAF144" s="11"/>
      <c r="AAG144" s="11"/>
      <c r="AAH144" s="11"/>
      <c r="AAI144" s="11"/>
      <c r="AAJ144" s="11"/>
      <c r="AAK144" s="11"/>
      <c r="AAL144" s="11"/>
      <c r="AAM144" s="11"/>
      <c r="AAN144" s="11"/>
      <c r="AAO144" s="11"/>
      <c r="AAP144" s="11"/>
      <c r="AAQ144" s="11"/>
      <c r="AAR144" s="11"/>
      <c r="AAS144" s="11"/>
      <c r="AAT144" s="11"/>
      <c r="AAU144" s="11"/>
      <c r="AAV144" s="11"/>
      <c r="AAW144" s="11"/>
      <c r="AAX144" s="11"/>
      <c r="AAY144" s="11"/>
      <c r="AAZ144" s="11"/>
      <c r="ABA144" s="11"/>
      <c r="ABB144" s="11"/>
      <c r="ABC144" s="11"/>
      <c r="ABD144" s="11"/>
      <c r="ABE144" s="11"/>
      <c r="ABF144" s="11"/>
      <c r="ABG144" s="11"/>
      <c r="ABH144" s="11"/>
      <c r="ABI144" s="11"/>
      <c r="ABJ144" s="11"/>
      <c r="ABK144" s="11"/>
      <c r="ABL144" s="11"/>
      <c r="ABM144" s="11"/>
      <c r="ABN144" s="11"/>
      <c r="ABO144" s="11"/>
      <c r="ABP144" s="11"/>
      <c r="ABQ144" s="11"/>
      <c r="ABR144" s="11"/>
      <c r="ABS144" s="11"/>
      <c r="ABT144" s="11"/>
      <c r="ABU144" s="11"/>
      <c r="ABV144" s="11"/>
      <c r="ABW144" s="11"/>
      <c r="ABX144" s="11"/>
      <c r="ABY144" s="11"/>
      <c r="ABZ144" s="11"/>
      <c r="ACA144" s="11"/>
      <c r="ACB144" s="11"/>
      <c r="ACC144" s="11"/>
      <c r="ACD144" s="11"/>
      <c r="ACE144" s="11"/>
      <c r="ACF144" s="11"/>
      <c r="ACG144" s="11"/>
      <c r="ACH144" s="11"/>
      <c r="ACI144" s="11"/>
      <c r="ACJ144" s="11"/>
      <c r="ACK144" s="11"/>
      <c r="ACL144" s="11"/>
      <c r="ACM144" s="11"/>
      <c r="ACN144" s="11"/>
      <c r="ACO144" s="11"/>
      <c r="ACP144" s="11"/>
      <c r="ACQ144" s="11"/>
      <c r="ACR144" s="11"/>
      <c r="ACS144" s="11"/>
      <c r="ACT144" s="11"/>
      <c r="ACU144" s="11"/>
      <c r="ACV144" s="11"/>
      <c r="ACW144" s="11"/>
      <c r="ACX144" s="11"/>
      <c r="ACY144" s="11"/>
      <c r="ACZ144" s="11"/>
      <c r="ADA144" s="11"/>
      <c r="ADB144" s="11"/>
      <c r="ADC144" s="11"/>
      <c r="ADD144" s="11"/>
      <c r="ADE144" s="11"/>
      <c r="ADF144" s="11"/>
      <c r="ADG144" s="11"/>
      <c r="ADH144" s="11"/>
      <c r="ADI144" s="11"/>
      <c r="ADJ144" s="11"/>
      <c r="ADK144" s="11"/>
      <c r="ADL144" s="11"/>
      <c r="ADM144" s="11"/>
      <c r="ADN144" s="11"/>
      <c r="ADO144" s="11"/>
      <c r="ADP144" s="11"/>
      <c r="ADQ144" s="11"/>
      <c r="ADR144" s="11"/>
      <c r="ADS144" s="11"/>
      <c r="ADT144" s="11"/>
      <c r="ADU144" s="11"/>
      <c r="ADV144" s="11"/>
      <c r="ADW144" s="11"/>
      <c r="ADX144" s="11"/>
      <c r="ADY144" s="11"/>
      <c r="ADZ144" s="11"/>
      <c r="AEA144" s="11"/>
      <c r="AEB144" s="11"/>
      <c r="AEC144" s="11"/>
      <c r="AED144" s="11"/>
      <c r="AEE144" s="11"/>
      <c r="AEF144" s="11"/>
      <c r="AEG144" s="11"/>
      <c r="AEH144" s="11"/>
      <c r="AEI144" s="11"/>
      <c r="AEJ144" s="11"/>
      <c r="AEK144" s="11"/>
      <c r="AEL144" s="11"/>
      <c r="AEM144" s="11"/>
      <c r="AEN144" s="11"/>
      <c r="AEO144" s="11"/>
      <c r="AEP144" s="11"/>
      <c r="AEQ144" s="11"/>
      <c r="AER144" s="11"/>
      <c r="AES144" s="11"/>
      <c r="AET144" s="11"/>
      <c r="AEU144" s="11"/>
      <c r="AEV144" s="11"/>
      <c r="AEW144" s="11"/>
      <c r="AEX144" s="11"/>
      <c r="AEY144" s="11"/>
      <c r="AEZ144" s="11"/>
      <c r="AFA144" s="11"/>
      <c r="AFB144" s="11"/>
      <c r="AFC144" s="11"/>
      <c r="AFD144" s="11"/>
      <c r="AFE144" s="11"/>
      <c r="AFF144" s="11"/>
      <c r="AFG144" s="11"/>
      <c r="AFH144" s="11"/>
      <c r="AFI144" s="11"/>
      <c r="AFJ144" s="11"/>
      <c r="AFK144" s="11"/>
      <c r="AFL144" s="11"/>
      <c r="AFM144" s="11"/>
      <c r="AFN144" s="11"/>
      <c r="AFO144" s="11"/>
      <c r="AFP144" s="11"/>
      <c r="AFQ144" s="11"/>
      <c r="AFR144" s="11"/>
      <c r="AFS144" s="11"/>
      <c r="AFT144" s="11"/>
      <c r="AFU144" s="11"/>
      <c r="AFV144" s="11"/>
      <c r="AFW144" s="11"/>
      <c r="AFX144" s="11"/>
      <c r="AFY144" s="11"/>
      <c r="AFZ144" s="11"/>
      <c r="AGA144" s="11"/>
      <c r="AGB144" s="11"/>
      <c r="AGC144" s="11"/>
      <c r="AGD144" s="11"/>
      <c r="AGE144" s="11"/>
      <c r="AGF144" s="11"/>
      <c r="AGG144" s="11"/>
      <c r="AGH144" s="11"/>
      <c r="AGI144" s="11"/>
      <c r="AGJ144" s="11"/>
      <c r="AGK144" s="11"/>
      <c r="AGL144" s="11"/>
      <c r="AGM144" s="11"/>
      <c r="AGN144" s="11"/>
      <c r="AGO144" s="11"/>
      <c r="AGP144" s="11"/>
      <c r="AGQ144" s="11"/>
      <c r="AGR144" s="11"/>
      <c r="AGS144" s="11"/>
      <c r="AGT144" s="11"/>
      <c r="AGU144" s="11"/>
      <c r="AGV144" s="11"/>
      <c r="AGW144" s="11"/>
      <c r="AGX144" s="11"/>
      <c r="AGY144" s="11"/>
      <c r="AGZ144" s="11"/>
      <c r="AHA144" s="11"/>
      <c r="AHB144" s="11"/>
      <c r="AHC144" s="11"/>
      <c r="AHD144" s="11"/>
      <c r="AHE144" s="11"/>
      <c r="AHF144" s="11"/>
      <c r="AHG144" s="11"/>
      <c r="AHH144" s="11"/>
      <c r="AHI144" s="11"/>
      <c r="AHJ144" s="11"/>
      <c r="AHK144" s="11"/>
      <c r="AHL144" s="11"/>
      <c r="AHM144" s="11"/>
      <c r="AHN144" s="11"/>
      <c r="AHO144" s="11"/>
      <c r="AHP144" s="11"/>
      <c r="AHQ144" s="11"/>
      <c r="AHR144" s="11"/>
      <c r="AHS144" s="11"/>
      <c r="AHT144" s="11"/>
      <c r="AHU144" s="11"/>
      <c r="AHV144" s="11"/>
      <c r="AHW144" s="11"/>
      <c r="AHX144" s="11"/>
      <c r="AHY144" s="11"/>
      <c r="AHZ144" s="11"/>
      <c r="AIA144" s="11"/>
      <c r="AIB144" s="11"/>
      <c r="AIC144" s="11"/>
      <c r="AID144" s="11"/>
      <c r="AIE144" s="11"/>
      <c r="AIF144" s="11"/>
      <c r="AIG144" s="11"/>
      <c r="AIH144" s="11"/>
      <c r="AII144" s="11"/>
      <c r="AIJ144" s="11"/>
      <c r="AIK144" s="11"/>
      <c r="AIL144" s="11"/>
      <c r="AIM144" s="11"/>
      <c r="AIN144" s="11"/>
      <c r="AIO144" s="11"/>
      <c r="AIP144" s="11"/>
      <c r="AIQ144" s="11"/>
      <c r="AIR144" s="11"/>
      <c r="AIS144" s="11"/>
      <c r="AIT144" s="11"/>
      <c r="AIU144" s="11"/>
      <c r="AIV144" s="11"/>
      <c r="AIW144" s="11"/>
      <c r="AIX144" s="11"/>
      <c r="AIY144" s="11"/>
      <c r="AIZ144" s="11"/>
      <c r="AJA144" s="11"/>
      <c r="AJB144" s="11"/>
      <c r="AJC144" s="11"/>
      <c r="AJD144" s="11"/>
      <c r="AJE144" s="11"/>
      <c r="AJF144" s="11"/>
      <c r="AJG144" s="11"/>
      <c r="AJH144" s="11"/>
      <c r="AJI144" s="11"/>
      <c r="AJJ144" s="11"/>
      <c r="AJK144" s="11"/>
      <c r="AJL144" s="11"/>
      <c r="AJM144" s="11"/>
      <c r="AJN144" s="11"/>
      <c r="AJO144" s="11"/>
      <c r="AJP144" s="11"/>
      <c r="AJQ144" s="11"/>
      <c r="AJR144" s="11"/>
      <c r="AJS144" s="11"/>
      <c r="AJT144" s="11"/>
      <c r="AJU144" s="11"/>
      <c r="AJV144" s="11"/>
      <c r="AJW144" s="11"/>
      <c r="AJX144" s="11"/>
      <c r="AJY144" s="11"/>
      <c r="AJZ144" s="11"/>
      <c r="AKA144" s="11"/>
      <c r="AKB144" s="11"/>
      <c r="AKC144" s="11"/>
      <c r="AKD144" s="11"/>
      <c r="AKE144" s="11"/>
      <c r="AKF144" s="11"/>
      <c r="AKG144" s="11"/>
      <c r="AKH144" s="11"/>
      <c r="AKI144" s="11"/>
      <c r="AKJ144" s="11"/>
      <c r="AKK144" s="11"/>
      <c r="AKL144" s="11"/>
      <c r="AKM144" s="11"/>
      <c r="AKN144" s="11"/>
      <c r="AKO144" s="11"/>
      <c r="AKP144" s="11"/>
      <c r="AKQ144" s="11"/>
      <c r="AKR144" s="11"/>
      <c r="AKS144" s="11"/>
      <c r="AKT144" s="11"/>
      <c r="AKU144" s="11"/>
      <c r="AKV144" s="11"/>
      <c r="AKW144" s="11"/>
      <c r="AKX144" s="11"/>
      <c r="AKY144" s="11"/>
      <c r="AKZ144" s="11"/>
      <c r="ALA144" s="11"/>
      <c r="ALB144" s="11"/>
      <c r="ALC144" s="11"/>
      <c r="ALD144" s="11"/>
      <c r="ALE144" s="11"/>
      <c r="ALF144" s="11"/>
      <c r="ALG144" s="11"/>
      <c r="ALH144" s="11"/>
      <c r="ALI144" s="11"/>
      <c r="ALJ144" s="11"/>
      <c r="ALK144" s="11"/>
      <c r="ALL144" s="11"/>
      <c r="ALM144" s="11"/>
      <c r="ALN144" s="11"/>
      <c r="ALO144" s="11"/>
      <c r="ALP144" s="11"/>
      <c r="ALQ144" s="11"/>
      <c r="ALR144" s="11"/>
      <c r="ALS144" s="11"/>
      <c r="ALT144" s="11"/>
      <c r="ALU144" s="11"/>
      <c r="ALV144" s="11"/>
      <c r="ALW144" s="11"/>
      <c r="ALX144" s="11"/>
      <c r="ALY144" s="11"/>
      <c r="ALZ144" s="11"/>
      <c r="AMA144" s="11"/>
      <c r="AMB144" s="11"/>
      <c r="AMC144" s="11"/>
    </row>
    <row r="145" spans="1:1017" x14ac:dyDescent="0.25">
      <c r="A145" s="14" t="s">
        <v>105</v>
      </c>
      <c r="B145" s="9" t="s">
        <v>19</v>
      </c>
      <c r="C145" s="8">
        <v>0.14399999999999999</v>
      </c>
      <c r="D145" s="8">
        <v>0.30399999999999999</v>
      </c>
      <c r="E145" s="9" t="s">
        <v>138</v>
      </c>
      <c r="F145" s="8">
        <f>2.199-1.755-0.1-0.1</f>
        <v>0.24399999999999997</v>
      </c>
      <c r="G145" s="27" t="s">
        <v>10</v>
      </c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A145" s="11"/>
      <c r="HB145" s="11"/>
      <c r="HC145" s="11"/>
      <c r="HD145" s="11"/>
      <c r="HE145" s="11"/>
      <c r="HF145" s="11"/>
      <c r="HG145" s="11"/>
      <c r="HH145" s="11"/>
      <c r="HI145" s="11"/>
      <c r="HJ145" s="11"/>
      <c r="HK145" s="11"/>
      <c r="HL145" s="11"/>
      <c r="HM145" s="11"/>
      <c r="HN145" s="11"/>
      <c r="HO145" s="11"/>
      <c r="HP145" s="11"/>
      <c r="HQ145" s="11"/>
      <c r="HR145" s="11"/>
      <c r="HS145" s="11"/>
      <c r="HT145" s="11"/>
      <c r="HU145" s="11"/>
      <c r="HV145" s="11"/>
      <c r="HW145" s="11"/>
      <c r="HX145" s="11"/>
      <c r="HY145" s="11"/>
      <c r="HZ145" s="11"/>
      <c r="IA145" s="11"/>
      <c r="IB145" s="11"/>
      <c r="IC145" s="11"/>
      <c r="ID145" s="11"/>
      <c r="IE145" s="11"/>
      <c r="IF145" s="11"/>
      <c r="IG145" s="11"/>
      <c r="IH145" s="11"/>
      <c r="II145" s="11"/>
      <c r="IJ145" s="11"/>
      <c r="IK145" s="11"/>
      <c r="IL145" s="11"/>
      <c r="IM145" s="11"/>
      <c r="IN145" s="11"/>
      <c r="IO145" s="11"/>
      <c r="IP145" s="11"/>
      <c r="IQ145" s="11"/>
      <c r="IR145" s="11"/>
      <c r="IS145" s="11"/>
      <c r="IT145" s="11"/>
      <c r="IU145" s="11"/>
      <c r="IV145" s="11"/>
      <c r="IW145" s="11"/>
      <c r="IX145" s="11"/>
      <c r="IY145" s="11"/>
      <c r="IZ145" s="11"/>
      <c r="JA145" s="11"/>
      <c r="JB145" s="11"/>
      <c r="JC145" s="11"/>
      <c r="JD145" s="11"/>
      <c r="JE145" s="11"/>
      <c r="JF145" s="11"/>
      <c r="JG145" s="11"/>
      <c r="JH145" s="11"/>
      <c r="JI145" s="11"/>
      <c r="JJ145" s="11"/>
      <c r="JK145" s="11"/>
      <c r="JL145" s="11"/>
      <c r="JM145" s="11"/>
      <c r="JN145" s="11"/>
      <c r="JO145" s="11"/>
      <c r="JP145" s="11"/>
      <c r="JQ145" s="11"/>
      <c r="JR145" s="11"/>
      <c r="JS145" s="11"/>
      <c r="JT145" s="11"/>
      <c r="JU145" s="11"/>
      <c r="JV145" s="11"/>
      <c r="JW145" s="11"/>
      <c r="JX145" s="11"/>
      <c r="JY145" s="11"/>
      <c r="JZ145" s="11"/>
      <c r="KA145" s="11"/>
      <c r="KB145" s="11"/>
      <c r="KC145" s="11"/>
      <c r="KD145" s="11"/>
      <c r="KE145" s="11"/>
      <c r="KF145" s="11"/>
      <c r="KG145" s="11"/>
      <c r="KH145" s="11"/>
      <c r="KI145" s="11"/>
      <c r="KJ145" s="11"/>
      <c r="KK145" s="11"/>
      <c r="KL145" s="11"/>
      <c r="KM145" s="11"/>
      <c r="KN145" s="11"/>
      <c r="KO145" s="11"/>
      <c r="KP145" s="11"/>
      <c r="KQ145" s="11"/>
      <c r="KR145" s="11"/>
      <c r="KS145" s="11"/>
      <c r="KT145" s="11"/>
      <c r="KU145" s="11"/>
      <c r="KV145" s="11"/>
      <c r="KW145" s="11"/>
      <c r="KX145" s="11"/>
      <c r="KY145" s="11"/>
      <c r="KZ145" s="11"/>
      <c r="LA145" s="11"/>
      <c r="LB145" s="11"/>
      <c r="LC145" s="11"/>
      <c r="LD145" s="11"/>
      <c r="LE145" s="11"/>
      <c r="LF145" s="11"/>
      <c r="LG145" s="11"/>
      <c r="LH145" s="11"/>
      <c r="LI145" s="11"/>
      <c r="LJ145" s="11"/>
      <c r="LK145" s="11"/>
      <c r="LL145" s="11"/>
      <c r="LM145" s="11"/>
      <c r="LN145" s="11"/>
      <c r="LO145" s="11"/>
      <c r="LP145" s="11"/>
      <c r="LQ145" s="11"/>
      <c r="LR145" s="11"/>
      <c r="LS145" s="11"/>
      <c r="LT145" s="11"/>
      <c r="LU145" s="11"/>
      <c r="LV145" s="11"/>
      <c r="LW145" s="11"/>
      <c r="LX145" s="11"/>
      <c r="LY145" s="11"/>
      <c r="LZ145" s="11"/>
      <c r="MA145" s="11"/>
      <c r="MB145" s="11"/>
      <c r="MC145" s="11"/>
      <c r="MD145" s="11"/>
      <c r="ME145" s="11"/>
      <c r="MF145" s="11"/>
      <c r="MG145" s="11"/>
      <c r="MH145" s="11"/>
      <c r="MI145" s="11"/>
      <c r="MJ145" s="11"/>
      <c r="MK145" s="11"/>
      <c r="ML145" s="11"/>
      <c r="MM145" s="11"/>
      <c r="MN145" s="11"/>
      <c r="MO145" s="11"/>
      <c r="MP145" s="11"/>
      <c r="MQ145" s="11"/>
      <c r="MR145" s="11"/>
      <c r="MS145" s="11"/>
      <c r="MT145" s="11"/>
      <c r="MU145" s="11"/>
      <c r="MV145" s="11"/>
      <c r="MW145" s="11"/>
      <c r="MX145" s="11"/>
      <c r="MY145" s="11"/>
      <c r="MZ145" s="11"/>
      <c r="NA145" s="11"/>
      <c r="NB145" s="11"/>
      <c r="NC145" s="11"/>
      <c r="ND145" s="11"/>
      <c r="NE145" s="11"/>
      <c r="NF145" s="11"/>
      <c r="NG145" s="11"/>
      <c r="NH145" s="11"/>
      <c r="NI145" s="11"/>
      <c r="NJ145" s="11"/>
      <c r="NK145" s="11"/>
      <c r="NL145" s="11"/>
      <c r="NM145" s="11"/>
      <c r="NN145" s="11"/>
      <c r="NO145" s="11"/>
      <c r="NP145" s="11"/>
      <c r="NQ145" s="11"/>
      <c r="NR145" s="11"/>
      <c r="NS145" s="11"/>
      <c r="NT145" s="11"/>
      <c r="NU145" s="11"/>
      <c r="NV145" s="11"/>
      <c r="NW145" s="11"/>
      <c r="NX145" s="11"/>
      <c r="NY145" s="11"/>
      <c r="NZ145" s="11"/>
      <c r="OA145" s="11"/>
      <c r="OB145" s="11"/>
      <c r="OC145" s="11"/>
      <c r="OD145" s="11"/>
      <c r="OE145" s="11"/>
      <c r="OF145" s="11"/>
      <c r="OG145" s="11"/>
      <c r="OH145" s="11"/>
      <c r="OI145" s="11"/>
      <c r="OJ145" s="11"/>
      <c r="OK145" s="11"/>
      <c r="OL145" s="11"/>
      <c r="OM145" s="11"/>
      <c r="ON145" s="11"/>
      <c r="OO145" s="11"/>
      <c r="OP145" s="11"/>
      <c r="OQ145" s="11"/>
      <c r="OR145" s="11"/>
      <c r="OS145" s="11"/>
      <c r="OT145" s="11"/>
      <c r="OU145" s="11"/>
      <c r="OV145" s="11"/>
      <c r="OW145" s="11"/>
      <c r="OX145" s="11"/>
      <c r="OY145" s="11"/>
      <c r="OZ145" s="11"/>
      <c r="PA145" s="11"/>
      <c r="PB145" s="11"/>
      <c r="PC145" s="11"/>
      <c r="PD145" s="11"/>
      <c r="PE145" s="11"/>
      <c r="PF145" s="11"/>
      <c r="PG145" s="11"/>
      <c r="PH145" s="11"/>
      <c r="PI145" s="11"/>
      <c r="PJ145" s="11"/>
      <c r="PK145" s="11"/>
      <c r="PL145" s="11"/>
      <c r="PM145" s="11"/>
      <c r="PN145" s="11"/>
      <c r="PO145" s="11"/>
      <c r="PP145" s="11"/>
      <c r="PQ145" s="11"/>
      <c r="PR145" s="11"/>
      <c r="PS145" s="11"/>
      <c r="PT145" s="11"/>
      <c r="PU145" s="11"/>
      <c r="PV145" s="11"/>
      <c r="PW145" s="11"/>
      <c r="PX145" s="11"/>
      <c r="PY145" s="11"/>
      <c r="PZ145" s="11"/>
      <c r="QA145" s="11"/>
      <c r="QB145" s="11"/>
      <c r="QC145" s="11"/>
      <c r="QD145" s="11"/>
      <c r="QE145" s="11"/>
      <c r="QF145" s="11"/>
      <c r="QG145" s="11"/>
      <c r="QH145" s="11"/>
      <c r="QI145" s="11"/>
      <c r="QJ145" s="11"/>
      <c r="QK145" s="11"/>
      <c r="QL145" s="11"/>
      <c r="QM145" s="11"/>
      <c r="QN145" s="11"/>
      <c r="QO145" s="11"/>
      <c r="QP145" s="11"/>
      <c r="QQ145" s="11"/>
      <c r="QR145" s="11"/>
      <c r="QS145" s="11"/>
      <c r="QT145" s="11"/>
      <c r="QU145" s="11"/>
      <c r="QV145" s="11"/>
      <c r="QW145" s="11"/>
      <c r="QX145" s="11"/>
      <c r="QY145" s="11"/>
      <c r="QZ145" s="11"/>
      <c r="RA145" s="11"/>
      <c r="RB145" s="11"/>
      <c r="RC145" s="11"/>
      <c r="RD145" s="11"/>
      <c r="RE145" s="11"/>
      <c r="RF145" s="11"/>
      <c r="RG145" s="11"/>
      <c r="RH145" s="11"/>
      <c r="RI145" s="11"/>
      <c r="RJ145" s="11"/>
      <c r="RK145" s="11"/>
      <c r="RL145" s="11"/>
      <c r="RM145" s="11"/>
      <c r="RN145" s="11"/>
      <c r="RO145" s="11"/>
      <c r="RP145" s="11"/>
      <c r="RQ145" s="11"/>
      <c r="RR145" s="11"/>
      <c r="RS145" s="11"/>
      <c r="RT145" s="11"/>
      <c r="RU145" s="11"/>
      <c r="RV145" s="11"/>
      <c r="RW145" s="11"/>
      <c r="RX145" s="11"/>
      <c r="RY145" s="11"/>
      <c r="RZ145" s="11"/>
      <c r="SA145" s="11"/>
      <c r="SB145" s="11"/>
      <c r="SC145" s="11"/>
      <c r="SD145" s="11"/>
      <c r="SE145" s="11"/>
      <c r="SF145" s="11"/>
      <c r="SG145" s="11"/>
      <c r="SH145" s="11"/>
      <c r="SI145" s="11"/>
      <c r="SJ145" s="11"/>
      <c r="SK145" s="11"/>
      <c r="SL145" s="11"/>
      <c r="SM145" s="11"/>
      <c r="SN145" s="11"/>
      <c r="SO145" s="11"/>
      <c r="SP145" s="11"/>
      <c r="SQ145" s="11"/>
      <c r="SR145" s="11"/>
      <c r="SS145" s="11"/>
      <c r="ST145" s="11"/>
      <c r="SU145" s="11"/>
      <c r="SV145" s="11"/>
      <c r="SW145" s="11"/>
      <c r="SX145" s="11"/>
      <c r="SY145" s="11"/>
      <c r="SZ145" s="11"/>
      <c r="TA145" s="11"/>
      <c r="TB145" s="11"/>
      <c r="TC145" s="11"/>
      <c r="TD145" s="11"/>
      <c r="TE145" s="11"/>
      <c r="TF145" s="11"/>
      <c r="TG145" s="11"/>
      <c r="TH145" s="11"/>
      <c r="TI145" s="11"/>
      <c r="TJ145" s="11"/>
      <c r="TK145" s="11"/>
      <c r="TL145" s="11"/>
      <c r="TM145" s="11"/>
      <c r="TN145" s="11"/>
      <c r="TO145" s="11"/>
      <c r="TP145" s="11"/>
      <c r="TQ145" s="11"/>
      <c r="TR145" s="11"/>
      <c r="TS145" s="11"/>
      <c r="TT145" s="11"/>
      <c r="TU145" s="11"/>
      <c r="TV145" s="11"/>
      <c r="TW145" s="11"/>
      <c r="TX145" s="11"/>
      <c r="TY145" s="11"/>
      <c r="TZ145" s="11"/>
      <c r="UA145" s="11"/>
      <c r="UB145" s="11"/>
      <c r="UC145" s="11"/>
      <c r="UD145" s="11"/>
      <c r="UE145" s="11"/>
      <c r="UF145" s="11"/>
      <c r="UG145" s="11"/>
      <c r="UH145" s="11"/>
      <c r="UI145" s="11"/>
      <c r="UJ145" s="11"/>
      <c r="UK145" s="11"/>
      <c r="UL145" s="11"/>
      <c r="UM145" s="11"/>
      <c r="UN145" s="11"/>
      <c r="UO145" s="11"/>
      <c r="UP145" s="11"/>
      <c r="UQ145" s="11"/>
      <c r="UR145" s="11"/>
      <c r="US145" s="11"/>
      <c r="UT145" s="11"/>
      <c r="UU145" s="11"/>
      <c r="UV145" s="11"/>
      <c r="UW145" s="11"/>
      <c r="UX145" s="11"/>
      <c r="UY145" s="11"/>
      <c r="UZ145" s="11"/>
      <c r="VA145" s="11"/>
      <c r="VB145" s="11"/>
      <c r="VC145" s="11"/>
      <c r="VD145" s="11"/>
      <c r="VE145" s="11"/>
      <c r="VF145" s="11"/>
      <c r="VG145" s="11"/>
      <c r="VH145" s="11"/>
      <c r="VI145" s="11"/>
      <c r="VJ145" s="11"/>
      <c r="VK145" s="11"/>
      <c r="VL145" s="11"/>
      <c r="VM145" s="11"/>
      <c r="VN145" s="11"/>
      <c r="VO145" s="11"/>
      <c r="VP145" s="11"/>
      <c r="VQ145" s="11"/>
      <c r="VR145" s="11"/>
      <c r="VS145" s="11"/>
      <c r="VT145" s="11"/>
      <c r="VU145" s="11"/>
      <c r="VV145" s="11"/>
      <c r="VW145" s="11"/>
      <c r="VX145" s="11"/>
      <c r="VY145" s="11"/>
      <c r="VZ145" s="11"/>
      <c r="WA145" s="11"/>
      <c r="WB145" s="11"/>
      <c r="WC145" s="11"/>
      <c r="WD145" s="11"/>
      <c r="WE145" s="11"/>
      <c r="WF145" s="11"/>
      <c r="WG145" s="11"/>
      <c r="WH145" s="11"/>
      <c r="WI145" s="11"/>
      <c r="WJ145" s="11"/>
      <c r="WK145" s="11"/>
      <c r="WL145" s="11"/>
      <c r="WM145" s="11"/>
      <c r="WN145" s="11"/>
      <c r="WO145" s="11"/>
      <c r="WP145" s="11"/>
      <c r="WQ145" s="11"/>
      <c r="WR145" s="11"/>
      <c r="WS145" s="11"/>
      <c r="WT145" s="11"/>
      <c r="WU145" s="11"/>
      <c r="WV145" s="11"/>
      <c r="WW145" s="11"/>
      <c r="WX145" s="11"/>
      <c r="WY145" s="11"/>
      <c r="WZ145" s="11"/>
      <c r="XA145" s="11"/>
      <c r="XB145" s="11"/>
      <c r="XC145" s="11"/>
      <c r="XD145" s="11"/>
      <c r="XE145" s="11"/>
      <c r="XF145" s="11"/>
      <c r="XG145" s="11"/>
      <c r="XH145" s="11"/>
      <c r="XI145" s="11"/>
      <c r="XJ145" s="11"/>
      <c r="XK145" s="11"/>
      <c r="XL145" s="11"/>
      <c r="XM145" s="11"/>
      <c r="XN145" s="11"/>
      <c r="XO145" s="11"/>
      <c r="XP145" s="11"/>
      <c r="XQ145" s="11"/>
      <c r="XR145" s="11"/>
      <c r="XS145" s="11"/>
      <c r="XT145" s="11"/>
      <c r="XU145" s="11"/>
      <c r="XV145" s="11"/>
      <c r="XW145" s="11"/>
      <c r="XX145" s="11"/>
      <c r="XY145" s="11"/>
      <c r="XZ145" s="11"/>
      <c r="YA145" s="11"/>
      <c r="YB145" s="11"/>
      <c r="YC145" s="11"/>
      <c r="YD145" s="11"/>
      <c r="YE145" s="11"/>
      <c r="YF145" s="11"/>
      <c r="YG145" s="11"/>
      <c r="YH145" s="11"/>
      <c r="YI145" s="11"/>
      <c r="YJ145" s="11"/>
      <c r="YK145" s="11"/>
      <c r="YL145" s="11"/>
      <c r="YM145" s="11"/>
      <c r="YN145" s="11"/>
      <c r="YO145" s="11"/>
      <c r="YP145" s="11"/>
      <c r="YQ145" s="11"/>
      <c r="YR145" s="11"/>
      <c r="YS145" s="11"/>
      <c r="YT145" s="11"/>
      <c r="YU145" s="11"/>
      <c r="YV145" s="11"/>
      <c r="YW145" s="11"/>
      <c r="YX145" s="11"/>
      <c r="YY145" s="11"/>
      <c r="YZ145" s="11"/>
      <c r="ZA145" s="11"/>
      <c r="ZB145" s="11"/>
      <c r="ZC145" s="11"/>
      <c r="ZD145" s="11"/>
      <c r="ZE145" s="11"/>
      <c r="ZF145" s="11"/>
      <c r="ZG145" s="11"/>
      <c r="ZH145" s="11"/>
      <c r="ZI145" s="11"/>
      <c r="ZJ145" s="11"/>
      <c r="ZK145" s="11"/>
      <c r="ZL145" s="11"/>
      <c r="ZM145" s="11"/>
      <c r="ZN145" s="11"/>
      <c r="ZO145" s="11"/>
      <c r="ZP145" s="11"/>
      <c r="ZQ145" s="11"/>
      <c r="ZR145" s="11"/>
      <c r="ZS145" s="11"/>
      <c r="ZT145" s="11"/>
      <c r="ZU145" s="11"/>
      <c r="ZV145" s="11"/>
      <c r="ZW145" s="11"/>
      <c r="ZX145" s="11"/>
      <c r="ZY145" s="11"/>
      <c r="ZZ145" s="11"/>
      <c r="AAA145" s="11"/>
      <c r="AAB145" s="11"/>
      <c r="AAC145" s="11"/>
      <c r="AAD145" s="11"/>
      <c r="AAE145" s="11"/>
      <c r="AAF145" s="11"/>
      <c r="AAG145" s="11"/>
      <c r="AAH145" s="11"/>
      <c r="AAI145" s="11"/>
      <c r="AAJ145" s="11"/>
      <c r="AAK145" s="11"/>
      <c r="AAL145" s="11"/>
      <c r="AAM145" s="11"/>
      <c r="AAN145" s="11"/>
      <c r="AAO145" s="11"/>
      <c r="AAP145" s="11"/>
      <c r="AAQ145" s="11"/>
      <c r="AAR145" s="11"/>
      <c r="AAS145" s="11"/>
      <c r="AAT145" s="11"/>
      <c r="AAU145" s="11"/>
      <c r="AAV145" s="11"/>
      <c r="AAW145" s="11"/>
      <c r="AAX145" s="11"/>
      <c r="AAY145" s="11"/>
      <c r="AAZ145" s="11"/>
      <c r="ABA145" s="11"/>
      <c r="ABB145" s="11"/>
      <c r="ABC145" s="11"/>
      <c r="ABD145" s="11"/>
      <c r="ABE145" s="11"/>
      <c r="ABF145" s="11"/>
      <c r="ABG145" s="11"/>
      <c r="ABH145" s="11"/>
      <c r="ABI145" s="11"/>
      <c r="ABJ145" s="11"/>
      <c r="ABK145" s="11"/>
      <c r="ABL145" s="11"/>
      <c r="ABM145" s="11"/>
      <c r="ABN145" s="11"/>
      <c r="ABO145" s="11"/>
      <c r="ABP145" s="11"/>
      <c r="ABQ145" s="11"/>
      <c r="ABR145" s="11"/>
      <c r="ABS145" s="11"/>
      <c r="ABT145" s="11"/>
      <c r="ABU145" s="11"/>
      <c r="ABV145" s="11"/>
      <c r="ABW145" s="11"/>
      <c r="ABX145" s="11"/>
      <c r="ABY145" s="11"/>
      <c r="ABZ145" s="11"/>
      <c r="ACA145" s="11"/>
      <c r="ACB145" s="11"/>
      <c r="ACC145" s="11"/>
      <c r="ACD145" s="11"/>
      <c r="ACE145" s="11"/>
      <c r="ACF145" s="11"/>
      <c r="ACG145" s="11"/>
      <c r="ACH145" s="11"/>
      <c r="ACI145" s="11"/>
      <c r="ACJ145" s="11"/>
      <c r="ACK145" s="11"/>
      <c r="ACL145" s="11"/>
      <c r="ACM145" s="11"/>
      <c r="ACN145" s="11"/>
      <c r="ACO145" s="11"/>
      <c r="ACP145" s="11"/>
      <c r="ACQ145" s="11"/>
      <c r="ACR145" s="11"/>
      <c r="ACS145" s="11"/>
      <c r="ACT145" s="11"/>
      <c r="ACU145" s="11"/>
      <c r="ACV145" s="11"/>
      <c r="ACW145" s="11"/>
      <c r="ACX145" s="11"/>
      <c r="ACY145" s="11"/>
      <c r="ACZ145" s="11"/>
      <c r="ADA145" s="11"/>
      <c r="ADB145" s="11"/>
      <c r="ADC145" s="11"/>
      <c r="ADD145" s="11"/>
      <c r="ADE145" s="11"/>
      <c r="ADF145" s="11"/>
      <c r="ADG145" s="11"/>
      <c r="ADH145" s="11"/>
      <c r="ADI145" s="11"/>
      <c r="ADJ145" s="11"/>
      <c r="ADK145" s="11"/>
      <c r="ADL145" s="11"/>
      <c r="ADM145" s="11"/>
      <c r="ADN145" s="11"/>
      <c r="ADO145" s="11"/>
      <c r="ADP145" s="11"/>
      <c r="ADQ145" s="11"/>
      <c r="ADR145" s="11"/>
      <c r="ADS145" s="11"/>
      <c r="ADT145" s="11"/>
      <c r="ADU145" s="11"/>
      <c r="ADV145" s="11"/>
      <c r="ADW145" s="11"/>
      <c r="ADX145" s="11"/>
      <c r="ADY145" s="11"/>
      <c r="ADZ145" s="11"/>
      <c r="AEA145" s="11"/>
      <c r="AEB145" s="11"/>
      <c r="AEC145" s="11"/>
      <c r="AED145" s="11"/>
      <c r="AEE145" s="11"/>
      <c r="AEF145" s="11"/>
      <c r="AEG145" s="11"/>
      <c r="AEH145" s="11"/>
      <c r="AEI145" s="11"/>
      <c r="AEJ145" s="11"/>
      <c r="AEK145" s="11"/>
      <c r="AEL145" s="11"/>
      <c r="AEM145" s="11"/>
      <c r="AEN145" s="11"/>
      <c r="AEO145" s="11"/>
      <c r="AEP145" s="11"/>
      <c r="AEQ145" s="11"/>
      <c r="AER145" s="11"/>
      <c r="AES145" s="11"/>
      <c r="AET145" s="11"/>
      <c r="AEU145" s="11"/>
      <c r="AEV145" s="11"/>
      <c r="AEW145" s="11"/>
      <c r="AEX145" s="11"/>
      <c r="AEY145" s="11"/>
      <c r="AEZ145" s="11"/>
      <c r="AFA145" s="11"/>
      <c r="AFB145" s="11"/>
      <c r="AFC145" s="11"/>
      <c r="AFD145" s="11"/>
      <c r="AFE145" s="11"/>
      <c r="AFF145" s="11"/>
      <c r="AFG145" s="11"/>
      <c r="AFH145" s="11"/>
      <c r="AFI145" s="11"/>
      <c r="AFJ145" s="11"/>
      <c r="AFK145" s="11"/>
      <c r="AFL145" s="11"/>
      <c r="AFM145" s="11"/>
      <c r="AFN145" s="11"/>
      <c r="AFO145" s="11"/>
      <c r="AFP145" s="11"/>
      <c r="AFQ145" s="11"/>
      <c r="AFR145" s="11"/>
      <c r="AFS145" s="11"/>
      <c r="AFT145" s="11"/>
      <c r="AFU145" s="11"/>
      <c r="AFV145" s="11"/>
      <c r="AFW145" s="11"/>
      <c r="AFX145" s="11"/>
      <c r="AFY145" s="11"/>
      <c r="AFZ145" s="11"/>
      <c r="AGA145" s="11"/>
      <c r="AGB145" s="11"/>
      <c r="AGC145" s="11"/>
      <c r="AGD145" s="11"/>
      <c r="AGE145" s="11"/>
      <c r="AGF145" s="11"/>
      <c r="AGG145" s="11"/>
      <c r="AGH145" s="11"/>
      <c r="AGI145" s="11"/>
      <c r="AGJ145" s="11"/>
      <c r="AGK145" s="11"/>
      <c r="AGL145" s="11"/>
      <c r="AGM145" s="11"/>
      <c r="AGN145" s="11"/>
      <c r="AGO145" s="11"/>
      <c r="AGP145" s="11"/>
      <c r="AGQ145" s="11"/>
      <c r="AGR145" s="11"/>
      <c r="AGS145" s="11"/>
      <c r="AGT145" s="11"/>
      <c r="AGU145" s="11"/>
      <c r="AGV145" s="11"/>
      <c r="AGW145" s="11"/>
      <c r="AGX145" s="11"/>
      <c r="AGY145" s="11"/>
      <c r="AGZ145" s="11"/>
      <c r="AHA145" s="11"/>
      <c r="AHB145" s="11"/>
      <c r="AHC145" s="11"/>
      <c r="AHD145" s="11"/>
      <c r="AHE145" s="11"/>
      <c r="AHF145" s="11"/>
      <c r="AHG145" s="11"/>
      <c r="AHH145" s="11"/>
      <c r="AHI145" s="11"/>
      <c r="AHJ145" s="11"/>
      <c r="AHK145" s="11"/>
      <c r="AHL145" s="11"/>
      <c r="AHM145" s="11"/>
      <c r="AHN145" s="11"/>
      <c r="AHO145" s="11"/>
      <c r="AHP145" s="11"/>
      <c r="AHQ145" s="11"/>
      <c r="AHR145" s="11"/>
      <c r="AHS145" s="11"/>
      <c r="AHT145" s="11"/>
      <c r="AHU145" s="11"/>
      <c r="AHV145" s="11"/>
      <c r="AHW145" s="11"/>
      <c r="AHX145" s="11"/>
      <c r="AHY145" s="11"/>
      <c r="AHZ145" s="11"/>
      <c r="AIA145" s="11"/>
      <c r="AIB145" s="11"/>
      <c r="AIC145" s="11"/>
      <c r="AID145" s="11"/>
      <c r="AIE145" s="11"/>
      <c r="AIF145" s="11"/>
      <c r="AIG145" s="11"/>
      <c r="AIH145" s="11"/>
      <c r="AII145" s="11"/>
      <c r="AIJ145" s="11"/>
      <c r="AIK145" s="11"/>
      <c r="AIL145" s="11"/>
      <c r="AIM145" s="11"/>
      <c r="AIN145" s="11"/>
      <c r="AIO145" s="11"/>
      <c r="AIP145" s="11"/>
      <c r="AIQ145" s="11"/>
      <c r="AIR145" s="11"/>
      <c r="AIS145" s="11"/>
      <c r="AIT145" s="11"/>
      <c r="AIU145" s="11"/>
      <c r="AIV145" s="11"/>
      <c r="AIW145" s="11"/>
      <c r="AIX145" s="11"/>
      <c r="AIY145" s="11"/>
      <c r="AIZ145" s="11"/>
      <c r="AJA145" s="11"/>
      <c r="AJB145" s="11"/>
      <c r="AJC145" s="11"/>
      <c r="AJD145" s="11"/>
      <c r="AJE145" s="11"/>
      <c r="AJF145" s="11"/>
      <c r="AJG145" s="11"/>
      <c r="AJH145" s="11"/>
      <c r="AJI145" s="11"/>
      <c r="AJJ145" s="11"/>
      <c r="AJK145" s="11"/>
      <c r="AJL145" s="11"/>
      <c r="AJM145" s="11"/>
      <c r="AJN145" s="11"/>
      <c r="AJO145" s="11"/>
      <c r="AJP145" s="11"/>
      <c r="AJQ145" s="11"/>
      <c r="AJR145" s="11"/>
      <c r="AJS145" s="11"/>
      <c r="AJT145" s="11"/>
      <c r="AJU145" s="11"/>
      <c r="AJV145" s="11"/>
      <c r="AJW145" s="11"/>
      <c r="AJX145" s="11"/>
      <c r="AJY145" s="11"/>
      <c r="AJZ145" s="11"/>
      <c r="AKA145" s="11"/>
      <c r="AKB145" s="11"/>
      <c r="AKC145" s="11"/>
      <c r="AKD145" s="11"/>
      <c r="AKE145" s="11"/>
      <c r="AKF145" s="11"/>
      <c r="AKG145" s="11"/>
      <c r="AKH145" s="11"/>
      <c r="AKI145" s="11"/>
      <c r="AKJ145" s="11"/>
      <c r="AKK145" s="11"/>
      <c r="AKL145" s="11"/>
      <c r="AKM145" s="11"/>
      <c r="AKN145" s="11"/>
      <c r="AKO145" s="11"/>
      <c r="AKP145" s="11"/>
      <c r="AKQ145" s="11"/>
      <c r="AKR145" s="11"/>
      <c r="AKS145" s="11"/>
      <c r="AKT145" s="11"/>
      <c r="AKU145" s="11"/>
      <c r="AKV145" s="11"/>
      <c r="AKW145" s="11"/>
      <c r="AKX145" s="11"/>
      <c r="AKY145" s="11"/>
      <c r="AKZ145" s="11"/>
      <c r="ALA145" s="11"/>
      <c r="ALB145" s="11"/>
      <c r="ALC145" s="11"/>
      <c r="ALD145" s="11"/>
      <c r="ALE145" s="11"/>
      <c r="ALF145" s="11"/>
      <c r="ALG145" s="11"/>
      <c r="ALH145" s="11"/>
      <c r="ALI145" s="11"/>
      <c r="ALJ145" s="11"/>
      <c r="ALK145" s="11"/>
      <c r="ALL145" s="11"/>
      <c r="ALM145" s="11"/>
      <c r="ALN145" s="11"/>
      <c r="ALO145" s="11"/>
      <c r="ALP145" s="11"/>
      <c r="ALQ145" s="11"/>
      <c r="ALR145" s="11"/>
      <c r="ALS145" s="11"/>
      <c r="ALT145" s="11"/>
      <c r="ALU145" s="11"/>
      <c r="ALV145" s="11"/>
      <c r="ALW145" s="11"/>
      <c r="ALX145" s="11"/>
      <c r="ALY145" s="11"/>
      <c r="ALZ145" s="11"/>
      <c r="AMA145" s="11"/>
      <c r="AMB145" s="11"/>
      <c r="AMC145" s="11"/>
    </row>
    <row r="146" spans="1:1017" x14ac:dyDescent="0.25">
      <c r="A146" s="44" t="s">
        <v>106</v>
      </c>
      <c r="B146" s="45" t="s">
        <v>26</v>
      </c>
      <c r="C146" s="46">
        <v>7.6999999999999999E-2</v>
      </c>
      <c r="D146" s="15">
        <v>0.13700000000000001</v>
      </c>
      <c r="E146" s="8" t="s">
        <v>127</v>
      </c>
      <c r="F146" s="8">
        <f>1.132-0.164-0.16-0.695-0.03-0.01</f>
        <v>7.2999999999999884E-2</v>
      </c>
      <c r="G146" s="27" t="s">
        <v>10</v>
      </c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11"/>
      <c r="GP146" s="11"/>
      <c r="GQ146" s="11"/>
      <c r="GR146" s="11"/>
      <c r="GS146" s="11"/>
      <c r="GT146" s="11"/>
      <c r="GU146" s="11"/>
      <c r="GV146" s="11"/>
      <c r="GW146" s="11"/>
      <c r="GX146" s="11"/>
      <c r="GY146" s="11"/>
      <c r="GZ146" s="11"/>
      <c r="HA146" s="11"/>
      <c r="HB146" s="11"/>
      <c r="HC146" s="11"/>
      <c r="HD146" s="11"/>
      <c r="HE146" s="11"/>
      <c r="HF146" s="11"/>
      <c r="HG146" s="11"/>
      <c r="HH146" s="11"/>
      <c r="HI146" s="11"/>
      <c r="HJ146" s="11"/>
      <c r="HK146" s="11"/>
      <c r="HL146" s="11"/>
      <c r="HM146" s="11"/>
      <c r="HN146" s="11"/>
      <c r="HO146" s="11"/>
      <c r="HP146" s="11"/>
      <c r="HQ146" s="11"/>
      <c r="HR146" s="11"/>
      <c r="HS146" s="11"/>
      <c r="HT146" s="11"/>
      <c r="HU146" s="11"/>
      <c r="HV146" s="11"/>
      <c r="HW146" s="11"/>
      <c r="HX146" s="11"/>
      <c r="HY146" s="11"/>
      <c r="HZ146" s="11"/>
      <c r="IA146" s="11"/>
      <c r="IB146" s="11"/>
      <c r="IC146" s="11"/>
      <c r="ID146" s="11"/>
      <c r="IE146" s="11"/>
      <c r="IF146" s="11"/>
      <c r="IG146" s="11"/>
      <c r="IH146" s="11"/>
      <c r="II146" s="11"/>
      <c r="IJ146" s="11"/>
      <c r="IK146" s="11"/>
      <c r="IL146" s="11"/>
      <c r="IM146" s="11"/>
      <c r="IN146" s="11"/>
      <c r="IO146" s="11"/>
      <c r="IP146" s="11"/>
      <c r="IQ146" s="11"/>
      <c r="IR146" s="11"/>
      <c r="IS146" s="11"/>
      <c r="IT146" s="11"/>
      <c r="IU146" s="11"/>
      <c r="IV146" s="11"/>
      <c r="IW146" s="11"/>
      <c r="IX146" s="11"/>
      <c r="IY146" s="11"/>
      <c r="IZ146" s="11"/>
      <c r="JA146" s="11"/>
      <c r="JB146" s="11"/>
      <c r="JC146" s="11"/>
      <c r="JD146" s="11"/>
      <c r="JE146" s="11"/>
      <c r="JF146" s="11"/>
      <c r="JG146" s="11"/>
      <c r="JH146" s="11"/>
      <c r="JI146" s="11"/>
      <c r="JJ146" s="11"/>
      <c r="JK146" s="11"/>
      <c r="JL146" s="11"/>
      <c r="JM146" s="11"/>
      <c r="JN146" s="11"/>
      <c r="JO146" s="11"/>
      <c r="JP146" s="11"/>
      <c r="JQ146" s="11"/>
      <c r="JR146" s="11"/>
      <c r="JS146" s="11"/>
      <c r="JT146" s="11"/>
      <c r="JU146" s="11"/>
      <c r="JV146" s="11"/>
      <c r="JW146" s="11"/>
      <c r="JX146" s="11"/>
      <c r="JY146" s="11"/>
      <c r="JZ146" s="11"/>
      <c r="KA146" s="11"/>
      <c r="KB146" s="11"/>
      <c r="KC146" s="11"/>
      <c r="KD146" s="11"/>
      <c r="KE146" s="11"/>
      <c r="KF146" s="11"/>
      <c r="KG146" s="11"/>
      <c r="KH146" s="11"/>
      <c r="KI146" s="11"/>
      <c r="KJ146" s="11"/>
      <c r="KK146" s="11"/>
      <c r="KL146" s="11"/>
      <c r="KM146" s="11"/>
      <c r="KN146" s="11"/>
      <c r="KO146" s="11"/>
      <c r="KP146" s="11"/>
      <c r="KQ146" s="11"/>
      <c r="KR146" s="11"/>
      <c r="KS146" s="11"/>
      <c r="KT146" s="11"/>
      <c r="KU146" s="11"/>
      <c r="KV146" s="11"/>
      <c r="KW146" s="11"/>
      <c r="KX146" s="11"/>
      <c r="KY146" s="11"/>
      <c r="KZ146" s="11"/>
      <c r="LA146" s="11"/>
      <c r="LB146" s="11"/>
      <c r="LC146" s="11"/>
      <c r="LD146" s="11"/>
      <c r="LE146" s="11"/>
      <c r="LF146" s="11"/>
      <c r="LG146" s="11"/>
      <c r="LH146" s="11"/>
      <c r="LI146" s="11"/>
      <c r="LJ146" s="11"/>
      <c r="LK146" s="11"/>
      <c r="LL146" s="11"/>
      <c r="LM146" s="11"/>
      <c r="LN146" s="11"/>
      <c r="LO146" s="11"/>
      <c r="LP146" s="11"/>
      <c r="LQ146" s="11"/>
      <c r="LR146" s="11"/>
      <c r="LS146" s="11"/>
      <c r="LT146" s="11"/>
      <c r="LU146" s="11"/>
      <c r="LV146" s="11"/>
      <c r="LW146" s="11"/>
      <c r="LX146" s="11"/>
      <c r="LY146" s="11"/>
      <c r="LZ146" s="11"/>
      <c r="MA146" s="11"/>
      <c r="MB146" s="11"/>
      <c r="MC146" s="11"/>
      <c r="MD146" s="11"/>
      <c r="ME146" s="11"/>
      <c r="MF146" s="11"/>
      <c r="MG146" s="11"/>
      <c r="MH146" s="11"/>
      <c r="MI146" s="11"/>
      <c r="MJ146" s="11"/>
      <c r="MK146" s="11"/>
      <c r="ML146" s="11"/>
      <c r="MM146" s="11"/>
      <c r="MN146" s="11"/>
      <c r="MO146" s="11"/>
      <c r="MP146" s="11"/>
      <c r="MQ146" s="11"/>
      <c r="MR146" s="11"/>
      <c r="MS146" s="11"/>
      <c r="MT146" s="11"/>
      <c r="MU146" s="11"/>
      <c r="MV146" s="11"/>
      <c r="MW146" s="11"/>
      <c r="MX146" s="11"/>
      <c r="MY146" s="11"/>
      <c r="MZ146" s="11"/>
      <c r="NA146" s="11"/>
      <c r="NB146" s="11"/>
      <c r="NC146" s="11"/>
      <c r="ND146" s="11"/>
      <c r="NE146" s="11"/>
      <c r="NF146" s="11"/>
      <c r="NG146" s="11"/>
      <c r="NH146" s="11"/>
      <c r="NI146" s="11"/>
      <c r="NJ146" s="11"/>
      <c r="NK146" s="11"/>
      <c r="NL146" s="11"/>
      <c r="NM146" s="11"/>
      <c r="NN146" s="11"/>
      <c r="NO146" s="11"/>
      <c r="NP146" s="11"/>
      <c r="NQ146" s="11"/>
      <c r="NR146" s="11"/>
      <c r="NS146" s="11"/>
      <c r="NT146" s="11"/>
      <c r="NU146" s="11"/>
      <c r="NV146" s="11"/>
      <c r="NW146" s="11"/>
      <c r="NX146" s="11"/>
      <c r="NY146" s="11"/>
      <c r="NZ146" s="11"/>
      <c r="OA146" s="11"/>
      <c r="OB146" s="11"/>
      <c r="OC146" s="11"/>
      <c r="OD146" s="11"/>
      <c r="OE146" s="11"/>
      <c r="OF146" s="11"/>
      <c r="OG146" s="11"/>
      <c r="OH146" s="11"/>
      <c r="OI146" s="11"/>
      <c r="OJ146" s="11"/>
      <c r="OK146" s="11"/>
      <c r="OL146" s="11"/>
      <c r="OM146" s="11"/>
      <c r="ON146" s="11"/>
      <c r="OO146" s="11"/>
      <c r="OP146" s="11"/>
      <c r="OQ146" s="11"/>
      <c r="OR146" s="11"/>
      <c r="OS146" s="11"/>
      <c r="OT146" s="11"/>
      <c r="OU146" s="11"/>
      <c r="OV146" s="11"/>
      <c r="OW146" s="11"/>
      <c r="OX146" s="11"/>
      <c r="OY146" s="11"/>
      <c r="OZ146" s="11"/>
      <c r="PA146" s="11"/>
      <c r="PB146" s="11"/>
      <c r="PC146" s="11"/>
      <c r="PD146" s="11"/>
      <c r="PE146" s="11"/>
      <c r="PF146" s="11"/>
      <c r="PG146" s="11"/>
      <c r="PH146" s="11"/>
      <c r="PI146" s="11"/>
      <c r="PJ146" s="11"/>
      <c r="PK146" s="11"/>
      <c r="PL146" s="11"/>
      <c r="PM146" s="11"/>
      <c r="PN146" s="11"/>
      <c r="PO146" s="11"/>
      <c r="PP146" s="11"/>
      <c r="PQ146" s="11"/>
      <c r="PR146" s="11"/>
      <c r="PS146" s="11"/>
      <c r="PT146" s="11"/>
      <c r="PU146" s="11"/>
      <c r="PV146" s="11"/>
      <c r="PW146" s="11"/>
      <c r="PX146" s="11"/>
      <c r="PY146" s="11"/>
      <c r="PZ146" s="11"/>
      <c r="QA146" s="11"/>
      <c r="QB146" s="11"/>
      <c r="QC146" s="11"/>
      <c r="QD146" s="11"/>
      <c r="QE146" s="11"/>
      <c r="QF146" s="11"/>
      <c r="QG146" s="11"/>
      <c r="QH146" s="11"/>
      <c r="QI146" s="11"/>
      <c r="QJ146" s="11"/>
      <c r="QK146" s="11"/>
      <c r="QL146" s="11"/>
      <c r="QM146" s="11"/>
      <c r="QN146" s="11"/>
      <c r="QO146" s="11"/>
      <c r="QP146" s="11"/>
      <c r="QQ146" s="11"/>
      <c r="QR146" s="11"/>
      <c r="QS146" s="11"/>
      <c r="QT146" s="11"/>
      <c r="QU146" s="11"/>
      <c r="QV146" s="11"/>
      <c r="QW146" s="11"/>
      <c r="QX146" s="11"/>
      <c r="QY146" s="11"/>
      <c r="QZ146" s="11"/>
      <c r="RA146" s="11"/>
      <c r="RB146" s="11"/>
      <c r="RC146" s="11"/>
      <c r="RD146" s="11"/>
      <c r="RE146" s="11"/>
      <c r="RF146" s="11"/>
      <c r="RG146" s="11"/>
      <c r="RH146" s="11"/>
      <c r="RI146" s="11"/>
      <c r="RJ146" s="11"/>
      <c r="RK146" s="11"/>
      <c r="RL146" s="11"/>
      <c r="RM146" s="11"/>
      <c r="RN146" s="11"/>
      <c r="RO146" s="11"/>
      <c r="RP146" s="11"/>
      <c r="RQ146" s="11"/>
      <c r="RR146" s="11"/>
      <c r="RS146" s="11"/>
      <c r="RT146" s="11"/>
      <c r="RU146" s="11"/>
      <c r="RV146" s="11"/>
      <c r="RW146" s="11"/>
      <c r="RX146" s="11"/>
      <c r="RY146" s="11"/>
      <c r="RZ146" s="11"/>
      <c r="SA146" s="11"/>
      <c r="SB146" s="11"/>
      <c r="SC146" s="11"/>
      <c r="SD146" s="11"/>
      <c r="SE146" s="11"/>
      <c r="SF146" s="11"/>
      <c r="SG146" s="11"/>
      <c r="SH146" s="11"/>
      <c r="SI146" s="11"/>
      <c r="SJ146" s="11"/>
      <c r="SK146" s="11"/>
      <c r="SL146" s="11"/>
      <c r="SM146" s="11"/>
      <c r="SN146" s="11"/>
      <c r="SO146" s="11"/>
      <c r="SP146" s="11"/>
      <c r="SQ146" s="11"/>
      <c r="SR146" s="11"/>
      <c r="SS146" s="11"/>
      <c r="ST146" s="11"/>
      <c r="SU146" s="11"/>
      <c r="SV146" s="11"/>
      <c r="SW146" s="11"/>
      <c r="SX146" s="11"/>
      <c r="SY146" s="11"/>
      <c r="SZ146" s="11"/>
      <c r="TA146" s="11"/>
      <c r="TB146" s="11"/>
      <c r="TC146" s="11"/>
      <c r="TD146" s="11"/>
      <c r="TE146" s="11"/>
      <c r="TF146" s="11"/>
      <c r="TG146" s="11"/>
      <c r="TH146" s="11"/>
      <c r="TI146" s="11"/>
      <c r="TJ146" s="11"/>
      <c r="TK146" s="11"/>
      <c r="TL146" s="11"/>
      <c r="TM146" s="11"/>
      <c r="TN146" s="11"/>
      <c r="TO146" s="11"/>
      <c r="TP146" s="11"/>
      <c r="TQ146" s="11"/>
      <c r="TR146" s="11"/>
      <c r="TS146" s="11"/>
      <c r="TT146" s="11"/>
      <c r="TU146" s="11"/>
      <c r="TV146" s="11"/>
      <c r="TW146" s="11"/>
      <c r="TX146" s="11"/>
      <c r="TY146" s="11"/>
      <c r="TZ146" s="11"/>
      <c r="UA146" s="11"/>
      <c r="UB146" s="11"/>
      <c r="UC146" s="11"/>
      <c r="UD146" s="11"/>
      <c r="UE146" s="11"/>
      <c r="UF146" s="11"/>
      <c r="UG146" s="11"/>
      <c r="UH146" s="11"/>
      <c r="UI146" s="11"/>
      <c r="UJ146" s="11"/>
      <c r="UK146" s="11"/>
      <c r="UL146" s="11"/>
      <c r="UM146" s="11"/>
      <c r="UN146" s="11"/>
      <c r="UO146" s="11"/>
      <c r="UP146" s="11"/>
      <c r="UQ146" s="11"/>
      <c r="UR146" s="11"/>
      <c r="US146" s="11"/>
      <c r="UT146" s="11"/>
      <c r="UU146" s="11"/>
      <c r="UV146" s="11"/>
      <c r="UW146" s="11"/>
      <c r="UX146" s="11"/>
      <c r="UY146" s="11"/>
      <c r="UZ146" s="11"/>
      <c r="VA146" s="11"/>
      <c r="VB146" s="11"/>
      <c r="VC146" s="11"/>
      <c r="VD146" s="11"/>
      <c r="VE146" s="11"/>
      <c r="VF146" s="11"/>
      <c r="VG146" s="11"/>
      <c r="VH146" s="11"/>
      <c r="VI146" s="11"/>
      <c r="VJ146" s="11"/>
      <c r="VK146" s="11"/>
      <c r="VL146" s="11"/>
      <c r="VM146" s="11"/>
      <c r="VN146" s="11"/>
      <c r="VO146" s="11"/>
      <c r="VP146" s="11"/>
      <c r="VQ146" s="11"/>
      <c r="VR146" s="11"/>
      <c r="VS146" s="11"/>
      <c r="VT146" s="11"/>
      <c r="VU146" s="11"/>
      <c r="VV146" s="11"/>
      <c r="VW146" s="11"/>
      <c r="VX146" s="11"/>
      <c r="VY146" s="11"/>
      <c r="VZ146" s="11"/>
      <c r="WA146" s="11"/>
      <c r="WB146" s="11"/>
      <c r="WC146" s="11"/>
      <c r="WD146" s="11"/>
      <c r="WE146" s="11"/>
      <c r="WF146" s="11"/>
      <c r="WG146" s="11"/>
      <c r="WH146" s="11"/>
      <c r="WI146" s="11"/>
      <c r="WJ146" s="11"/>
      <c r="WK146" s="11"/>
      <c r="WL146" s="11"/>
      <c r="WM146" s="11"/>
      <c r="WN146" s="11"/>
      <c r="WO146" s="11"/>
      <c r="WP146" s="11"/>
      <c r="WQ146" s="11"/>
      <c r="WR146" s="11"/>
      <c r="WS146" s="11"/>
      <c r="WT146" s="11"/>
      <c r="WU146" s="11"/>
      <c r="WV146" s="11"/>
      <c r="WW146" s="11"/>
      <c r="WX146" s="11"/>
      <c r="WY146" s="11"/>
      <c r="WZ146" s="11"/>
      <c r="XA146" s="11"/>
      <c r="XB146" s="11"/>
      <c r="XC146" s="11"/>
      <c r="XD146" s="11"/>
      <c r="XE146" s="11"/>
      <c r="XF146" s="11"/>
      <c r="XG146" s="11"/>
      <c r="XH146" s="11"/>
      <c r="XI146" s="11"/>
      <c r="XJ146" s="11"/>
      <c r="XK146" s="11"/>
      <c r="XL146" s="11"/>
      <c r="XM146" s="11"/>
      <c r="XN146" s="11"/>
      <c r="XO146" s="11"/>
      <c r="XP146" s="11"/>
      <c r="XQ146" s="11"/>
      <c r="XR146" s="11"/>
      <c r="XS146" s="11"/>
      <c r="XT146" s="11"/>
      <c r="XU146" s="11"/>
      <c r="XV146" s="11"/>
      <c r="XW146" s="11"/>
      <c r="XX146" s="11"/>
      <c r="XY146" s="11"/>
      <c r="XZ146" s="11"/>
      <c r="YA146" s="11"/>
      <c r="YB146" s="11"/>
      <c r="YC146" s="11"/>
      <c r="YD146" s="11"/>
      <c r="YE146" s="11"/>
      <c r="YF146" s="11"/>
      <c r="YG146" s="11"/>
      <c r="YH146" s="11"/>
      <c r="YI146" s="11"/>
      <c r="YJ146" s="11"/>
      <c r="YK146" s="11"/>
      <c r="YL146" s="11"/>
      <c r="YM146" s="11"/>
      <c r="YN146" s="11"/>
      <c r="YO146" s="11"/>
      <c r="YP146" s="11"/>
      <c r="YQ146" s="11"/>
      <c r="YR146" s="11"/>
      <c r="YS146" s="11"/>
      <c r="YT146" s="11"/>
      <c r="YU146" s="11"/>
      <c r="YV146" s="11"/>
      <c r="YW146" s="11"/>
      <c r="YX146" s="11"/>
      <c r="YY146" s="11"/>
      <c r="YZ146" s="11"/>
      <c r="ZA146" s="11"/>
      <c r="ZB146" s="11"/>
      <c r="ZC146" s="11"/>
      <c r="ZD146" s="11"/>
      <c r="ZE146" s="11"/>
      <c r="ZF146" s="11"/>
      <c r="ZG146" s="11"/>
      <c r="ZH146" s="11"/>
      <c r="ZI146" s="11"/>
      <c r="ZJ146" s="11"/>
      <c r="ZK146" s="11"/>
      <c r="ZL146" s="11"/>
      <c r="ZM146" s="11"/>
      <c r="ZN146" s="11"/>
      <c r="ZO146" s="11"/>
      <c r="ZP146" s="11"/>
      <c r="ZQ146" s="11"/>
      <c r="ZR146" s="11"/>
      <c r="ZS146" s="11"/>
      <c r="ZT146" s="11"/>
      <c r="ZU146" s="11"/>
      <c r="ZV146" s="11"/>
      <c r="ZW146" s="11"/>
      <c r="ZX146" s="11"/>
      <c r="ZY146" s="11"/>
      <c r="ZZ146" s="11"/>
      <c r="AAA146" s="11"/>
      <c r="AAB146" s="11"/>
      <c r="AAC146" s="11"/>
      <c r="AAD146" s="11"/>
      <c r="AAE146" s="11"/>
      <c r="AAF146" s="11"/>
      <c r="AAG146" s="11"/>
      <c r="AAH146" s="11"/>
      <c r="AAI146" s="11"/>
      <c r="AAJ146" s="11"/>
      <c r="AAK146" s="11"/>
      <c r="AAL146" s="11"/>
      <c r="AAM146" s="11"/>
      <c r="AAN146" s="11"/>
      <c r="AAO146" s="11"/>
      <c r="AAP146" s="11"/>
      <c r="AAQ146" s="11"/>
      <c r="AAR146" s="11"/>
      <c r="AAS146" s="11"/>
      <c r="AAT146" s="11"/>
      <c r="AAU146" s="11"/>
      <c r="AAV146" s="11"/>
      <c r="AAW146" s="11"/>
      <c r="AAX146" s="11"/>
      <c r="AAY146" s="11"/>
      <c r="AAZ146" s="11"/>
      <c r="ABA146" s="11"/>
      <c r="ABB146" s="11"/>
      <c r="ABC146" s="11"/>
      <c r="ABD146" s="11"/>
      <c r="ABE146" s="11"/>
      <c r="ABF146" s="11"/>
      <c r="ABG146" s="11"/>
      <c r="ABH146" s="11"/>
      <c r="ABI146" s="11"/>
      <c r="ABJ146" s="11"/>
      <c r="ABK146" s="11"/>
      <c r="ABL146" s="11"/>
      <c r="ABM146" s="11"/>
      <c r="ABN146" s="11"/>
      <c r="ABO146" s="11"/>
      <c r="ABP146" s="11"/>
      <c r="ABQ146" s="11"/>
      <c r="ABR146" s="11"/>
      <c r="ABS146" s="11"/>
      <c r="ABT146" s="11"/>
      <c r="ABU146" s="11"/>
      <c r="ABV146" s="11"/>
      <c r="ABW146" s="11"/>
      <c r="ABX146" s="11"/>
      <c r="ABY146" s="11"/>
      <c r="ABZ146" s="11"/>
      <c r="ACA146" s="11"/>
      <c r="ACB146" s="11"/>
      <c r="ACC146" s="11"/>
      <c r="ACD146" s="11"/>
      <c r="ACE146" s="11"/>
      <c r="ACF146" s="11"/>
      <c r="ACG146" s="11"/>
      <c r="ACH146" s="11"/>
      <c r="ACI146" s="11"/>
      <c r="ACJ146" s="11"/>
      <c r="ACK146" s="11"/>
      <c r="ACL146" s="11"/>
      <c r="ACM146" s="11"/>
      <c r="ACN146" s="11"/>
      <c r="ACO146" s="11"/>
      <c r="ACP146" s="11"/>
      <c r="ACQ146" s="11"/>
      <c r="ACR146" s="11"/>
      <c r="ACS146" s="11"/>
      <c r="ACT146" s="11"/>
      <c r="ACU146" s="11"/>
      <c r="ACV146" s="11"/>
      <c r="ACW146" s="11"/>
      <c r="ACX146" s="11"/>
      <c r="ACY146" s="11"/>
      <c r="ACZ146" s="11"/>
      <c r="ADA146" s="11"/>
      <c r="ADB146" s="11"/>
      <c r="ADC146" s="11"/>
      <c r="ADD146" s="11"/>
      <c r="ADE146" s="11"/>
      <c r="ADF146" s="11"/>
      <c r="ADG146" s="11"/>
      <c r="ADH146" s="11"/>
      <c r="ADI146" s="11"/>
      <c r="ADJ146" s="11"/>
      <c r="ADK146" s="11"/>
      <c r="ADL146" s="11"/>
      <c r="ADM146" s="11"/>
      <c r="ADN146" s="11"/>
      <c r="ADO146" s="11"/>
      <c r="ADP146" s="11"/>
      <c r="ADQ146" s="11"/>
      <c r="ADR146" s="11"/>
      <c r="ADS146" s="11"/>
      <c r="ADT146" s="11"/>
      <c r="ADU146" s="11"/>
      <c r="ADV146" s="11"/>
      <c r="ADW146" s="11"/>
      <c r="ADX146" s="11"/>
      <c r="ADY146" s="11"/>
      <c r="ADZ146" s="11"/>
      <c r="AEA146" s="11"/>
      <c r="AEB146" s="11"/>
      <c r="AEC146" s="11"/>
      <c r="AED146" s="11"/>
      <c r="AEE146" s="11"/>
      <c r="AEF146" s="11"/>
      <c r="AEG146" s="11"/>
      <c r="AEH146" s="11"/>
      <c r="AEI146" s="11"/>
      <c r="AEJ146" s="11"/>
      <c r="AEK146" s="11"/>
      <c r="AEL146" s="11"/>
      <c r="AEM146" s="11"/>
      <c r="AEN146" s="11"/>
      <c r="AEO146" s="11"/>
      <c r="AEP146" s="11"/>
      <c r="AEQ146" s="11"/>
      <c r="AER146" s="11"/>
      <c r="AES146" s="11"/>
      <c r="AET146" s="11"/>
      <c r="AEU146" s="11"/>
      <c r="AEV146" s="11"/>
      <c r="AEW146" s="11"/>
      <c r="AEX146" s="11"/>
      <c r="AEY146" s="11"/>
      <c r="AEZ146" s="11"/>
      <c r="AFA146" s="11"/>
      <c r="AFB146" s="11"/>
      <c r="AFC146" s="11"/>
      <c r="AFD146" s="11"/>
      <c r="AFE146" s="11"/>
      <c r="AFF146" s="11"/>
      <c r="AFG146" s="11"/>
      <c r="AFH146" s="11"/>
      <c r="AFI146" s="11"/>
      <c r="AFJ146" s="11"/>
      <c r="AFK146" s="11"/>
      <c r="AFL146" s="11"/>
      <c r="AFM146" s="11"/>
      <c r="AFN146" s="11"/>
      <c r="AFO146" s="11"/>
      <c r="AFP146" s="11"/>
      <c r="AFQ146" s="11"/>
      <c r="AFR146" s="11"/>
      <c r="AFS146" s="11"/>
      <c r="AFT146" s="11"/>
      <c r="AFU146" s="11"/>
      <c r="AFV146" s="11"/>
      <c r="AFW146" s="11"/>
      <c r="AFX146" s="11"/>
      <c r="AFY146" s="11"/>
      <c r="AFZ146" s="11"/>
      <c r="AGA146" s="11"/>
      <c r="AGB146" s="11"/>
      <c r="AGC146" s="11"/>
      <c r="AGD146" s="11"/>
      <c r="AGE146" s="11"/>
      <c r="AGF146" s="11"/>
      <c r="AGG146" s="11"/>
      <c r="AGH146" s="11"/>
      <c r="AGI146" s="11"/>
      <c r="AGJ146" s="11"/>
      <c r="AGK146" s="11"/>
      <c r="AGL146" s="11"/>
      <c r="AGM146" s="11"/>
      <c r="AGN146" s="11"/>
      <c r="AGO146" s="11"/>
      <c r="AGP146" s="11"/>
      <c r="AGQ146" s="11"/>
      <c r="AGR146" s="11"/>
      <c r="AGS146" s="11"/>
      <c r="AGT146" s="11"/>
      <c r="AGU146" s="11"/>
      <c r="AGV146" s="11"/>
      <c r="AGW146" s="11"/>
      <c r="AGX146" s="11"/>
      <c r="AGY146" s="11"/>
      <c r="AGZ146" s="11"/>
      <c r="AHA146" s="11"/>
      <c r="AHB146" s="11"/>
      <c r="AHC146" s="11"/>
      <c r="AHD146" s="11"/>
      <c r="AHE146" s="11"/>
      <c r="AHF146" s="11"/>
      <c r="AHG146" s="11"/>
      <c r="AHH146" s="11"/>
      <c r="AHI146" s="11"/>
      <c r="AHJ146" s="11"/>
      <c r="AHK146" s="11"/>
      <c r="AHL146" s="11"/>
      <c r="AHM146" s="11"/>
      <c r="AHN146" s="11"/>
      <c r="AHO146" s="11"/>
      <c r="AHP146" s="11"/>
      <c r="AHQ146" s="11"/>
      <c r="AHR146" s="11"/>
      <c r="AHS146" s="11"/>
      <c r="AHT146" s="11"/>
      <c r="AHU146" s="11"/>
      <c r="AHV146" s="11"/>
      <c r="AHW146" s="11"/>
      <c r="AHX146" s="11"/>
      <c r="AHY146" s="11"/>
      <c r="AHZ146" s="11"/>
      <c r="AIA146" s="11"/>
      <c r="AIB146" s="11"/>
      <c r="AIC146" s="11"/>
      <c r="AID146" s="11"/>
      <c r="AIE146" s="11"/>
      <c r="AIF146" s="11"/>
      <c r="AIG146" s="11"/>
      <c r="AIH146" s="11"/>
      <c r="AII146" s="11"/>
      <c r="AIJ146" s="11"/>
      <c r="AIK146" s="11"/>
      <c r="AIL146" s="11"/>
      <c r="AIM146" s="11"/>
      <c r="AIN146" s="11"/>
      <c r="AIO146" s="11"/>
      <c r="AIP146" s="11"/>
      <c r="AIQ146" s="11"/>
      <c r="AIR146" s="11"/>
      <c r="AIS146" s="11"/>
      <c r="AIT146" s="11"/>
      <c r="AIU146" s="11"/>
      <c r="AIV146" s="11"/>
      <c r="AIW146" s="11"/>
      <c r="AIX146" s="11"/>
      <c r="AIY146" s="11"/>
      <c r="AIZ146" s="11"/>
      <c r="AJA146" s="11"/>
      <c r="AJB146" s="11"/>
      <c r="AJC146" s="11"/>
      <c r="AJD146" s="11"/>
      <c r="AJE146" s="11"/>
      <c r="AJF146" s="11"/>
      <c r="AJG146" s="11"/>
      <c r="AJH146" s="11"/>
      <c r="AJI146" s="11"/>
      <c r="AJJ146" s="11"/>
      <c r="AJK146" s="11"/>
      <c r="AJL146" s="11"/>
      <c r="AJM146" s="11"/>
      <c r="AJN146" s="11"/>
      <c r="AJO146" s="11"/>
      <c r="AJP146" s="11"/>
      <c r="AJQ146" s="11"/>
      <c r="AJR146" s="11"/>
      <c r="AJS146" s="11"/>
      <c r="AJT146" s="11"/>
      <c r="AJU146" s="11"/>
      <c r="AJV146" s="11"/>
      <c r="AJW146" s="11"/>
      <c r="AJX146" s="11"/>
      <c r="AJY146" s="11"/>
      <c r="AJZ146" s="11"/>
      <c r="AKA146" s="11"/>
      <c r="AKB146" s="11"/>
      <c r="AKC146" s="11"/>
      <c r="AKD146" s="11"/>
      <c r="AKE146" s="11"/>
      <c r="AKF146" s="11"/>
      <c r="AKG146" s="11"/>
      <c r="AKH146" s="11"/>
      <c r="AKI146" s="11"/>
      <c r="AKJ146" s="11"/>
      <c r="AKK146" s="11"/>
      <c r="AKL146" s="11"/>
      <c r="AKM146" s="11"/>
      <c r="AKN146" s="11"/>
      <c r="AKO146" s="11"/>
      <c r="AKP146" s="11"/>
      <c r="AKQ146" s="11"/>
      <c r="AKR146" s="11"/>
      <c r="AKS146" s="11"/>
      <c r="AKT146" s="11"/>
      <c r="AKU146" s="11"/>
      <c r="AKV146" s="11"/>
      <c r="AKW146" s="11"/>
      <c r="AKX146" s="11"/>
      <c r="AKY146" s="11"/>
      <c r="AKZ146" s="11"/>
      <c r="ALA146" s="11"/>
      <c r="ALB146" s="11"/>
      <c r="ALC146" s="11"/>
      <c r="ALD146" s="11"/>
      <c r="ALE146" s="11"/>
      <c r="ALF146" s="11"/>
      <c r="ALG146" s="11"/>
      <c r="ALH146" s="11"/>
      <c r="ALI146" s="11"/>
      <c r="ALJ146" s="11"/>
      <c r="ALK146" s="11"/>
      <c r="ALL146" s="11"/>
      <c r="ALM146" s="11"/>
      <c r="ALN146" s="11"/>
      <c r="ALO146" s="11"/>
      <c r="ALP146" s="11"/>
      <c r="ALQ146" s="11"/>
      <c r="ALR146" s="11"/>
      <c r="ALS146" s="11"/>
      <c r="ALT146" s="11"/>
      <c r="ALU146" s="11"/>
      <c r="ALV146" s="11"/>
      <c r="ALW146" s="11"/>
      <c r="ALX146" s="11"/>
      <c r="ALY146" s="11"/>
      <c r="ALZ146" s="11"/>
      <c r="AMA146" s="11"/>
      <c r="AMB146" s="11"/>
      <c r="AMC146" s="11"/>
    </row>
    <row r="147" spans="1:1017" x14ac:dyDescent="0.25">
      <c r="A147" s="44" t="s">
        <v>106</v>
      </c>
      <c r="B147" s="45" t="s">
        <v>19</v>
      </c>
      <c r="C147" s="46">
        <v>0.49199999999999999</v>
      </c>
      <c r="D147" s="15">
        <v>0.76</v>
      </c>
      <c r="E147" s="8" t="s">
        <v>179</v>
      </c>
      <c r="F147" s="8">
        <f>0.953-0.18-0.275-0.07</f>
        <v>0.42799999999999988</v>
      </c>
      <c r="G147" s="27" t="s">
        <v>10</v>
      </c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  <c r="GB147" s="11"/>
      <c r="GC147" s="11"/>
      <c r="GD147" s="11"/>
      <c r="GE147" s="11"/>
      <c r="GF147" s="11"/>
      <c r="GG147" s="11"/>
      <c r="GH147" s="11"/>
      <c r="GI147" s="11"/>
      <c r="GJ147" s="11"/>
      <c r="GK147" s="11"/>
      <c r="GL147" s="11"/>
      <c r="GM147" s="11"/>
      <c r="GN147" s="11"/>
      <c r="GO147" s="11"/>
      <c r="GP147" s="11"/>
      <c r="GQ147" s="11"/>
      <c r="GR147" s="11"/>
      <c r="GS147" s="11"/>
      <c r="GT147" s="11"/>
      <c r="GU147" s="11"/>
      <c r="GV147" s="11"/>
      <c r="GW147" s="11"/>
      <c r="GX147" s="11"/>
      <c r="GY147" s="11"/>
      <c r="GZ147" s="11"/>
      <c r="HA147" s="11"/>
      <c r="HB147" s="11"/>
      <c r="HC147" s="11"/>
      <c r="HD147" s="11"/>
      <c r="HE147" s="11"/>
      <c r="HF147" s="11"/>
      <c r="HG147" s="11"/>
      <c r="HH147" s="11"/>
      <c r="HI147" s="11"/>
      <c r="HJ147" s="11"/>
      <c r="HK147" s="11"/>
      <c r="HL147" s="11"/>
      <c r="HM147" s="11"/>
      <c r="HN147" s="11"/>
      <c r="HO147" s="11"/>
      <c r="HP147" s="11"/>
      <c r="HQ147" s="11"/>
      <c r="HR147" s="11"/>
      <c r="HS147" s="11"/>
      <c r="HT147" s="11"/>
      <c r="HU147" s="11"/>
      <c r="HV147" s="11"/>
      <c r="HW147" s="11"/>
      <c r="HX147" s="11"/>
      <c r="HY147" s="11"/>
      <c r="HZ147" s="11"/>
      <c r="IA147" s="11"/>
      <c r="IB147" s="11"/>
      <c r="IC147" s="11"/>
      <c r="ID147" s="11"/>
      <c r="IE147" s="11"/>
      <c r="IF147" s="11"/>
      <c r="IG147" s="11"/>
      <c r="IH147" s="11"/>
      <c r="II147" s="11"/>
      <c r="IJ147" s="11"/>
      <c r="IK147" s="11"/>
      <c r="IL147" s="11"/>
      <c r="IM147" s="11"/>
      <c r="IN147" s="11"/>
      <c r="IO147" s="11"/>
      <c r="IP147" s="11"/>
      <c r="IQ147" s="11"/>
      <c r="IR147" s="11"/>
      <c r="IS147" s="11"/>
      <c r="IT147" s="11"/>
      <c r="IU147" s="11"/>
      <c r="IV147" s="11"/>
      <c r="IW147" s="11"/>
      <c r="IX147" s="11"/>
      <c r="IY147" s="11"/>
      <c r="IZ147" s="11"/>
      <c r="JA147" s="11"/>
      <c r="JB147" s="11"/>
      <c r="JC147" s="11"/>
      <c r="JD147" s="11"/>
      <c r="JE147" s="11"/>
      <c r="JF147" s="11"/>
      <c r="JG147" s="11"/>
      <c r="JH147" s="11"/>
      <c r="JI147" s="11"/>
      <c r="JJ147" s="11"/>
      <c r="JK147" s="11"/>
      <c r="JL147" s="11"/>
      <c r="JM147" s="11"/>
      <c r="JN147" s="11"/>
      <c r="JO147" s="11"/>
      <c r="JP147" s="11"/>
      <c r="JQ147" s="11"/>
      <c r="JR147" s="11"/>
      <c r="JS147" s="11"/>
      <c r="JT147" s="11"/>
      <c r="JU147" s="11"/>
      <c r="JV147" s="11"/>
      <c r="JW147" s="11"/>
      <c r="JX147" s="11"/>
      <c r="JY147" s="11"/>
      <c r="JZ147" s="11"/>
      <c r="KA147" s="11"/>
      <c r="KB147" s="11"/>
      <c r="KC147" s="11"/>
      <c r="KD147" s="11"/>
      <c r="KE147" s="11"/>
      <c r="KF147" s="11"/>
      <c r="KG147" s="11"/>
      <c r="KH147" s="11"/>
      <c r="KI147" s="11"/>
      <c r="KJ147" s="11"/>
      <c r="KK147" s="11"/>
      <c r="KL147" s="11"/>
      <c r="KM147" s="11"/>
      <c r="KN147" s="11"/>
      <c r="KO147" s="11"/>
      <c r="KP147" s="11"/>
      <c r="KQ147" s="11"/>
      <c r="KR147" s="11"/>
      <c r="KS147" s="11"/>
      <c r="KT147" s="11"/>
      <c r="KU147" s="11"/>
      <c r="KV147" s="11"/>
      <c r="KW147" s="11"/>
      <c r="KX147" s="11"/>
      <c r="KY147" s="11"/>
      <c r="KZ147" s="11"/>
      <c r="LA147" s="11"/>
      <c r="LB147" s="11"/>
      <c r="LC147" s="11"/>
      <c r="LD147" s="11"/>
      <c r="LE147" s="11"/>
      <c r="LF147" s="11"/>
      <c r="LG147" s="11"/>
      <c r="LH147" s="11"/>
      <c r="LI147" s="11"/>
      <c r="LJ147" s="11"/>
      <c r="LK147" s="11"/>
      <c r="LL147" s="11"/>
      <c r="LM147" s="11"/>
      <c r="LN147" s="11"/>
      <c r="LO147" s="11"/>
      <c r="LP147" s="11"/>
      <c r="LQ147" s="11"/>
      <c r="LR147" s="11"/>
      <c r="LS147" s="11"/>
      <c r="LT147" s="11"/>
      <c r="LU147" s="11"/>
      <c r="LV147" s="11"/>
      <c r="LW147" s="11"/>
      <c r="LX147" s="11"/>
      <c r="LY147" s="11"/>
      <c r="LZ147" s="11"/>
      <c r="MA147" s="11"/>
      <c r="MB147" s="11"/>
      <c r="MC147" s="11"/>
      <c r="MD147" s="11"/>
      <c r="ME147" s="11"/>
      <c r="MF147" s="11"/>
      <c r="MG147" s="11"/>
      <c r="MH147" s="11"/>
      <c r="MI147" s="11"/>
      <c r="MJ147" s="11"/>
      <c r="MK147" s="11"/>
      <c r="ML147" s="11"/>
      <c r="MM147" s="11"/>
      <c r="MN147" s="11"/>
      <c r="MO147" s="11"/>
      <c r="MP147" s="11"/>
      <c r="MQ147" s="11"/>
      <c r="MR147" s="11"/>
      <c r="MS147" s="11"/>
      <c r="MT147" s="11"/>
      <c r="MU147" s="11"/>
      <c r="MV147" s="11"/>
      <c r="MW147" s="11"/>
      <c r="MX147" s="11"/>
      <c r="MY147" s="11"/>
      <c r="MZ147" s="11"/>
      <c r="NA147" s="11"/>
      <c r="NB147" s="11"/>
      <c r="NC147" s="11"/>
      <c r="ND147" s="11"/>
      <c r="NE147" s="11"/>
      <c r="NF147" s="11"/>
      <c r="NG147" s="11"/>
      <c r="NH147" s="11"/>
      <c r="NI147" s="11"/>
      <c r="NJ147" s="11"/>
      <c r="NK147" s="11"/>
      <c r="NL147" s="11"/>
      <c r="NM147" s="11"/>
      <c r="NN147" s="11"/>
      <c r="NO147" s="11"/>
      <c r="NP147" s="11"/>
      <c r="NQ147" s="11"/>
      <c r="NR147" s="11"/>
      <c r="NS147" s="11"/>
      <c r="NT147" s="11"/>
      <c r="NU147" s="11"/>
      <c r="NV147" s="11"/>
      <c r="NW147" s="11"/>
      <c r="NX147" s="11"/>
      <c r="NY147" s="11"/>
      <c r="NZ147" s="11"/>
      <c r="OA147" s="11"/>
      <c r="OB147" s="11"/>
      <c r="OC147" s="11"/>
      <c r="OD147" s="11"/>
      <c r="OE147" s="11"/>
      <c r="OF147" s="11"/>
      <c r="OG147" s="11"/>
      <c r="OH147" s="11"/>
      <c r="OI147" s="11"/>
      <c r="OJ147" s="11"/>
      <c r="OK147" s="11"/>
      <c r="OL147" s="11"/>
      <c r="OM147" s="11"/>
      <c r="ON147" s="11"/>
      <c r="OO147" s="11"/>
      <c r="OP147" s="11"/>
      <c r="OQ147" s="11"/>
      <c r="OR147" s="11"/>
      <c r="OS147" s="11"/>
      <c r="OT147" s="11"/>
      <c r="OU147" s="11"/>
      <c r="OV147" s="11"/>
      <c r="OW147" s="11"/>
      <c r="OX147" s="11"/>
      <c r="OY147" s="11"/>
      <c r="OZ147" s="11"/>
      <c r="PA147" s="11"/>
      <c r="PB147" s="11"/>
      <c r="PC147" s="11"/>
      <c r="PD147" s="11"/>
      <c r="PE147" s="11"/>
      <c r="PF147" s="11"/>
      <c r="PG147" s="11"/>
      <c r="PH147" s="11"/>
      <c r="PI147" s="11"/>
      <c r="PJ147" s="11"/>
      <c r="PK147" s="11"/>
      <c r="PL147" s="11"/>
      <c r="PM147" s="11"/>
      <c r="PN147" s="11"/>
      <c r="PO147" s="11"/>
      <c r="PP147" s="11"/>
      <c r="PQ147" s="11"/>
      <c r="PR147" s="11"/>
      <c r="PS147" s="11"/>
      <c r="PT147" s="11"/>
      <c r="PU147" s="11"/>
      <c r="PV147" s="11"/>
      <c r="PW147" s="11"/>
      <c r="PX147" s="11"/>
      <c r="PY147" s="11"/>
      <c r="PZ147" s="11"/>
      <c r="QA147" s="11"/>
      <c r="QB147" s="11"/>
      <c r="QC147" s="11"/>
      <c r="QD147" s="11"/>
      <c r="QE147" s="11"/>
      <c r="QF147" s="11"/>
      <c r="QG147" s="11"/>
      <c r="QH147" s="11"/>
      <c r="QI147" s="11"/>
      <c r="QJ147" s="11"/>
      <c r="QK147" s="11"/>
      <c r="QL147" s="11"/>
      <c r="QM147" s="11"/>
      <c r="QN147" s="11"/>
      <c r="QO147" s="11"/>
      <c r="QP147" s="11"/>
      <c r="QQ147" s="11"/>
      <c r="QR147" s="11"/>
      <c r="QS147" s="11"/>
      <c r="QT147" s="11"/>
      <c r="QU147" s="11"/>
      <c r="QV147" s="11"/>
      <c r="QW147" s="11"/>
      <c r="QX147" s="11"/>
      <c r="QY147" s="11"/>
      <c r="QZ147" s="11"/>
      <c r="RA147" s="11"/>
      <c r="RB147" s="11"/>
      <c r="RC147" s="11"/>
      <c r="RD147" s="11"/>
      <c r="RE147" s="11"/>
      <c r="RF147" s="11"/>
      <c r="RG147" s="11"/>
      <c r="RH147" s="11"/>
      <c r="RI147" s="11"/>
      <c r="RJ147" s="11"/>
      <c r="RK147" s="11"/>
      <c r="RL147" s="11"/>
      <c r="RM147" s="11"/>
      <c r="RN147" s="11"/>
      <c r="RO147" s="11"/>
      <c r="RP147" s="11"/>
      <c r="RQ147" s="11"/>
      <c r="RR147" s="11"/>
      <c r="RS147" s="11"/>
      <c r="RT147" s="11"/>
      <c r="RU147" s="11"/>
      <c r="RV147" s="11"/>
      <c r="RW147" s="11"/>
      <c r="RX147" s="11"/>
      <c r="RY147" s="11"/>
      <c r="RZ147" s="11"/>
      <c r="SA147" s="11"/>
      <c r="SB147" s="11"/>
      <c r="SC147" s="11"/>
      <c r="SD147" s="11"/>
      <c r="SE147" s="11"/>
      <c r="SF147" s="11"/>
      <c r="SG147" s="11"/>
      <c r="SH147" s="11"/>
      <c r="SI147" s="11"/>
      <c r="SJ147" s="11"/>
      <c r="SK147" s="11"/>
      <c r="SL147" s="11"/>
      <c r="SM147" s="11"/>
      <c r="SN147" s="11"/>
      <c r="SO147" s="11"/>
      <c r="SP147" s="11"/>
      <c r="SQ147" s="11"/>
      <c r="SR147" s="11"/>
      <c r="SS147" s="11"/>
      <c r="ST147" s="11"/>
      <c r="SU147" s="11"/>
      <c r="SV147" s="11"/>
      <c r="SW147" s="11"/>
      <c r="SX147" s="11"/>
      <c r="SY147" s="11"/>
      <c r="SZ147" s="11"/>
      <c r="TA147" s="11"/>
      <c r="TB147" s="11"/>
      <c r="TC147" s="11"/>
      <c r="TD147" s="11"/>
      <c r="TE147" s="11"/>
      <c r="TF147" s="11"/>
      <c r="TG147" s="11"/>
      <c r="TH147" s="11"/>
      <c r="TI147" s="11"/>
      <c r="TJ147" s="11"/>
      <c r="TK147" s="11"/>
      <c r="TL147" s="11"/>
      <c r="TM147" s="11"/>
      <c r="TN147" s="11"/>
      <c r="TO147" s="11"/>
      <c r="TP147" s="11"/>
      <c r="TQ147" s="11"/>
      <c r="TR147" s="11"/>
      <c r="TS147" s="11"/>
      <c r="TT147" s="11"/>
      <c r="TU147" s="11"/>
      <c r="TV147" s="11"/>
      <c r="TW147" s="11"/>
      <c r="TX147" s="11"/>
      <c r="TY147" s="11"/>
      <c r="TZ147" s="11"/>
      <c r="UA147" s="11"/>
      <c r="UB147" s="11"/>
      <c r="UC147" s="11"/>
      <c r="UD147" s="11"/>
      <c r="UE147" s="11"/>
      <c r="UF147" s="11"/>
      <c r="UG147" s="11"/>
      <c r="UH147" s="11"/>
      <c r="UI147" s="11"/>
      <c r="UJ147" s="11"/>
      <c r="UK147" s="11"/>
      <c r="UL147" s="11"/>
      <c r="UM147" s="11"/>
      <c r="UN147" s="11"/>
      <c r="UO147" s="11"/>
      <c r="UP147" s="11"/>
      <c r="UQ147" s="11"/>
      <c r="UR147" s="11"/>
      <c r="US147" s="11"/>
      <c r="UT147" s="11"/>
      <c r="UU147" s="11"/>
      <c r="UV147" s="11"/>
      <c r="UW147" s="11"/>
      <c r="UX147" s="11"/>
      <c r="UY147" s="11"/>
      <c r="UZ147" s="11"/>
      <c r="VA147" s="11"/>
      <c r="VB147" s="11"/>
      <c r="VC147" s="11"/>
      <c r="VD147" s="11"/>
      <c r="VE147" s="11"/>
      <c r="VF147" s="11"/>
      <c r="VG147" s="11"/>
      <c r="VH147" s="11"/>
      <c r="VI147" s="11"/>
      <c r="VJ147" s="11"/>
      <c r="VK147" s="11"/>
      <c r="VL147" s="11"/>
      <c r="VM147" s="11"/>
      <c r="VN147" s="11"/>
      <c r="VO147" s="11"/>
      <c r="VP147" s="11"/>
      <c r="VQ147" s="11"/>
      <c r="VR147" s="11"/>
      <c r="VS147" s="11"/>
      <c r="VT147" s="11"/>
      <c r="VU147" s="11"/>
      <c r="VV147" s="11"/>
      <c r="VW147" s="11"/>
      <c r="VX147" s="11"/>
      <c r="VY147" s="11"/>
      <c r="VZ147" s="11"/>
      <c r="WA147" s="11"/>
      <c r="WB147" s="11"/>
      <c r="WC147" s="11"/>
      <c r="WD147" s="11"/>
      <c r="WE147" s="11"/>
      <c r="WF147" s="11"/>
      <c r="WG147" s="11"/>
      <c r="WH147" s="11"/>
      <c r="WI147" s="11"/>
      <c r="WJ147" s="11"/>
      <c r="WK147" s="11"/>
      <c r="WL147" s="11"/>
      <c r="WM147" s="11"/>
      <c r="WN147" s="11"/>
      <c r="WO147" s="11"/>
      <c r="WP147" s="11"/>
      <c r="WQ147" s="11"/>
      <c r="WR147" s="11"/>
      <c r="WS147" s="11"/>
      <c r="WT147" s="11"/>
      <c r="WU147" s="11"/>
      <c r="WV147" s="11"/>
      <c r="WW147" s="11"/>
      <c r="WX147" s="11"/>
      <c r="WY147" s="11"/>
      <c r="WZ147" s="11"/>
      <c r="XA147" s="11"/>
      <c r="XB147" s="11"/>
      <c r="XC147" s="11"/>
      <c r="XD147" s="11"/>
      <c r="XE147" s="11"/>
      <c r="XF147" s="11"/>
      <c r="XG147" s="11"/>
      <c r="XH147" s="11"/>
      <c r="XI147" s="11"/>
      <c r="XJ147" s="11"/>
      <c r="XK147" s="11"/>
      <c r="XL147" s="11"/>
      <c r="XM147" s="11"/>
      <c r="XN147" s="11"/>
      <c r="XO147" s="11"/>
      <c r="XP147" s="11"/>
      <c r="XQ147" s="11"/>
      <c r="XR147" s="11"/>
      <c r="XS147" s="11"/>
      <c r="XT147" s="11"/>
      <c r="XU147" s="11"/>
      <c r="XV147" s="11"/>
      <c r="XW147" s="11"/>
      <c r="XX147" s="11"/>
      <c r="XY147" s="11"/>
      <c r="XZ147" s="11"/>
      <c r="YA147" s="11"/>
      <c r="YB147" s="11"/>
      <c r="YC147" s="11"/>
      <c r="YD147" s="11"/>
      <c r="YE147" s="11"/>
      <c r="YF147" s="11"/>
      <c r="YG147" s="11"/>
      <c r="YH147" s="11"/>
      <c r="YI147" s="11"/>
      <c r="YJ147" s="11"/>
      <c r="YK147" s="11"/>
      <c r="YL147" s="11"/>
      <c r="YM147" s="11"/>
      <c r="YN147" s="11"/>
      <c r="YO147" s="11"/>
      <c r="YP147" s="11"/>
      <c r="YQ147" s="11"/>
      <c r="YR147" s="11"/>
      <c r="YS147" s="11"/>
      <c r="YT147" s="11"/>
      <c r="YU147" s="11"/>
      <c r="YV147" s="11"/>
      <c r="YW147" s="11"/>
      <c r="YX147" s="11"/>
      <c r="YY147" s="11"/>
      <c r="YZ147" s="11"/>
      <c r="ZA147" s="11"/>
      <c r="ZB147" s="11"/>
      <c r="ZC147" s="11"/>
      <c r="ZD147" s="11"/>
      <c r="ZE147" s="11"/>
      <c r="ZF147" s="11"/>
      <c r="ZG147" s="11"/>
      <c r="ZH147" s="11"/>
      <c r="ZI147" s="11"/>
      <c r="ZJ147" s="11"/>
      <c r="ZK147" s="11"/>
      <c r="ZL147" s="11"/>
      <c r="ZM147" s="11"/>
      <c r="ZN147" s="11"/>
      <c r="ZO147" s="11"/>
      <c r="ZP147" s="11"/>
      <c r="ZQ147" s="11"/>
      <c r="ZR147" s="11"/>
      <c r="ZS147" s="11"/>
      <c r="ZT147" s="11"/>
      <c r="ZU147" s="11"/>
      <c r="ZV147" s="11"/>
      <c r="ZW147" s="11"/>
      <c r="ZX147" s="11"/>
      <c r="ZY147" s="11"/>
      <c r="ZZ147" s="11"/>
      <c r="AAA147" s="11"/>
      <c r="AAB147" s="11"/>
      <c r="AAC147" s="11"/>
      <c r="AAD147" s="11"/>
      <c r="AAE147" s="11"/>
      <c r="AAF147" s="11"/>
      <c r="AAG147" s="11"/>
      <c r="AAH147" s="11"/>
      <c r="AAI147" s="11"/>
      <c r="AAJ147" s="11"/>
      <c r="AAK147" s="11"/>
      <c r="AAL147" s="11"/>
      <c r="AAM147" s="11"/>
      <c r="AAN147" s="11"/>
      <c r="AAO147" s="11"/>
      <c r="AAP147" s="11"/>
      <c r="AAQ147" s="11"/>
      <c r="AAR147" s="11"/>
      <c r="AAS147" s="11"/>
      <c r="AAT147" s="11"/>
      <c r="AAU147" s="11"/>
      <c r="AAV147" s="11"/>
      <c r="AAW147" s="11"/>
      <c r="AAX147" s="11"/>
      <c r="AAY147" s="11"/>
      <c r="AAZ147" s="11"/>
      <c r="ABA147" s="11"/>
      <c r="ABB147" s="11"/>
      <c r="ABC147" s="11"/>
      <c r="ABD147" s="11"/>
      <c r="ABE147" s="11"/>
      <c r="ABF147" s="11"/>
      <c r="ABG147" s="11"/>
      <c r="ABH147" s="11"/>
      <c r="ABI147" s="11"/>
      <c r="ABJ147" s="11"/>
      <c r="ABK147" s="11"/>
      <c r="ABL147" s="11"/>
      <c r="ABM147" s="11"/>
      <c r="ABN147" s="11"/>
      <c r="ABO147" s="11"/>
      <c r="ABP147" s="11"/>
      <c r="ABQ147" s="11"/>
      <c r="ABR147" s="11"/>
      <c r="ABS147" s="11"/>
      <c r="ABT147" s="11"/>
      <c r="ABU147" s="11"/>
      <c r="ABV147" s="11"/>
      <c r="ABW147" s="11"/>
      <c r="ABX147" s="11"/>
      <c r="ABY147" s="11"/>
      <c r="ABZ147" s="11"/>
      <c r="ACA147" s="11"/>
      <c r="ACB147" s="11"/>
      <c r="ACC147" s="11"/>
      <c r="ACD147" s="11"/>
      <c r="ACE147" s="11"/>
      <c r="ACF147" s="11"/>
      <c r="ACG147" s="11"/>
      <c r="ACH147" s="11"/>
      <c r="ACI147" s="11"/>
      <c r="ACJ147" s="11"/>
      <c r="ACK147" s="11"/>
      <c r="ACL147" s="11"/>
      <c r="ACM147" s="11"/>
      <c r="ACN147" s="11"/>
      <c r="ACO147" s="11"/>
      <c r="ACP147" s="11"/>
      <c r="ACQ147" s="11"/>
      <c r="ACR147" s="11"/>
      <c r="ACS147" s="11"/>
      <c r="ACT147" s="11"/>
      <c r="ACU147" s="11"/>
      <c r="ACV147" s="11"/>
      <c r="ACW147" s="11"/>
      <c r="ACX147" s="11"/>
      <c r="ACY147" s="11"/>
      <c r="ACZ147" s="11"/>
      <c r="ADA147" s="11"/>
      <c r="ADB147" s="11"/>
      <c r="ADC147" s="11"/>
      <c r="ADD147" s="11"/>
      <c r="ADE147" s="11"/>
      <c r="ADF147" s="11"/>
      <c r="ADG147" s="11"/>
      <c r="ADH147" s="11"/>
      <c r="ADI147" s="11"/>
      <c r="ADJ147" s="11"/>
      <c r="ADK147" s="11"/>
      <c r="ADL147" s="11"/>
      <c r="ADM147" s="11"/>
      <c r="ADN147" s="11"/>
      <c r="ADO147" s="11"/>
      <c r="ADP147" s="11"/>
      <c r="ADQ147" s="11"/>
      <c r="ADR147" s="11"/>
      <c r="ADS147" s="11"/>
      <c r="ADT147" s="11"/>
      <c r="ADU147" s="11"/>
      <c r="ADV147" s="11"/>
      <c r="ADW147" s="11"/>
      <c r="ADX147" s="11"/>
      <c r="ADY147" s="11"/>
      <c r="ADZ147" s="11"/>
      <c r="AEA147" s="11"/>
      <c r="AEB147" s="11"/>
      <c r="AEC147" s="11"/>
      <c r="AED147" s="11"/>
      <c r="AEE147" s="11"/>
      <c r="AEF147" s="11"/>
      <c r="AEG147" s="11"/>
      <c r="AEH147" s="11"/>
      <c r="AEI147" s="11"/>
      <c r="AEJ147" s="11"/>
      <c r="AEK147" s="11"/>
      <c r="AEL147" s="11"/>
      <c r="AEM147" s="11"/>
      <c r="AEN147" s="11"/>
      <c r="AEO147" s="11"/>
      <c r="AEP147" s="11"/>
      <c r="AEQ147" s="11"/>
      <c r="AER147" s="11"/>
      <c r="AES147" s="11"/>
      <c r="AET147" s="11"/>
      <c r="AEU147" s="11"/>
      <c r="AEV147" s="11"/>
      <c r="AEW147" s="11"/>
      <c r="AEX147" s="11"/>
      <c r="AEY147" s="11"/>
      <c r="AEZ147" s="11"/>
      <c r="AFA147" s="11"/>
      <c r="AFB147" s="11"/>
      <c r="AFC147" s="11"/>
      <c r="AFD147" s="11"/>
      <c r="AFE147" s="11"/>
      <c r="AFF147" s="11"/>
      <c r="AFG147" s="11"/>
      <c r="AFH147" s="11"/>
      <c r="AFI147" s="11"/>
      <c r="AFJ147" s="11"/>
      <c r="AFK147" s="11"/>
      <c r="AFL147" s="11"/>
      <c r="AFM147" s="11"/>
      <c r="AFN147" s="11"/>
      <c r="AFO147" s="11"/>
      <c r="AFP147" s="11"/>
      <c r="AFQ147" s="11"/>
      <c r="AFR147" s="11"/>
      <c r="AFS147" s="11"/>
      <c r="AFT147" s="11"/>
      <c r="AFU147" s="11"/>
      <c r="AFV147" s="11"/>
      <c r="AFW147" s="11"/>
      <c r="AFX147" s="11"/>
      <c r="AFY147" s="11"/>
      <c r="AFZ147" s="11"/>
      <c r="AGA147" s="11"/>
      <c r="AGB147" s="11"/>
      <c r="AGC147" s="11"/>
      <c r="AGD147" s="11"/>
      <c r="AGE147" s="11"/>
      <c r="AGF147" s="11"/>
      <c r="AGG147" s="11"/>
      <c r="AGH147" s="11"/>
      <c r="AGI147" s="11"/>
      <c r="AGJ147" s="11"/>
      <c r="AGK147" s="11"/>
      <c r="AGL147" s="11"/>
      <c r="AGM147" s="11"/>
      <c r="AGN147" s="11"/>
      <c r="AGO147" s="11"/>
      <c r="AGP147" s="11"/>
      <c r="AGQ147" s="11"/>
      <c r="AGR147" s="11"/>
      <c r="AGS147" s="11"/>
      <c r="AGT147" s="11"/>
      <c r="AGU147" s="11"/>
      <c r="AGV147" s="11"/>
      <c r="AGW147" s="11"/>
      <c r="AGX147" s="11"/>
      <c r="AGY147" s="11"/>
      <c r="AGZ147" s="11"/>
      <c r="AHA147" s="11"/>
      <c r="AHB147" s="11"/>
      <c r="AHC147" s="11"/>
      <c r="AHD147" s="11"/>
      <c r="AHE147" s="11"/>
      <c r="AHF147" s="11"/>
      <c r="AHG147" s="11"/>
      <c r="AHH147" s="11"/>
      <c r="AHI147" s="11"/>
      <c r="AHJ147" s="11"/>
      <c r="AHK147" s="11"/>
      <c r="AHL147" s="11"/>
      <c r="AHM147" s="11"/>
      <c r="AHN147" s="11"/>
      <c r="AHO147" s="11"/>
      <c r="AHP147" s="11"/>
      <c r="AHQ147" s="11"/>
      <c r="AHR147" s="11"/>
      <c r="AHS147" s="11"/>
      <c r="AHT147" s="11"/>
      <c r="AHU147" s="11"/>
      <c r="AHV147" s="11"/>
      <c r="AHW147" s="11"/>
      <c r="AHX147" s="11"/>
      <c r="AHY147" s="11"/>
      <c r="AHZ147" s="11"/>
      <c r="AIA147" s="11"/>
      <c r="AIB147" s="11"/>
      <c r="AIC147" s="11"/>
      <c r="AID147" s="11"/>
      <c r="AIE147" s="11"/>
      <c r="AIF147" s="11"/>
      <c r="AIG147" s="11"/>
      <c r="AIH147" s="11"/>
      <c r="AII147" s="11"/>
      <c r="AIJ147" s="11"/>
      <c r="AIK147" s="11"/>
      <c r="AIL147" s="11"/>
      <c r="AIM147" s="11"/>
      <c r="AIN147" s="11"/>
      <c r="AIO147" s="11"/>
      <c r="AIP147" s="11"/>
      <c r="AIQ147" s="11"/>
      <c r="AIR147" s="11"/>
      <c r="AIS147" s="11"/>
      <c r="AIT147" s="11"/>
      <c r="AIU147" s="11"/>
      <c r="AIV147" s="11"/>
      <c r="AIW147" s="11"/>
      <c r="AIX147" s="11"/>
      <c r="AIY147" s="11"/>
      <c r="AIZ147" s="11"/>
      <c r="AJA147" s="11"/>
      <c r="AJB147" s="11"/>
      <c r="AJC147" s="11"/>
      <c r="AJD147" s="11"/>
      <c r="AJE147" s="11"/>
      <c r="AJF147" s="11"/>
      <c r="AJG147" s="11"/>
      <c r="AJH147" s="11"/>
      <c r="AJI147" s="11"/>
      <c r="AJJ147" s="11"/>
      <c r="AJK147" s="11"/>
      <c r="AJL147" s="11"/>
      <c r="AJM147" s="11"/>
      <c r="AJN147" s="11"/>
      <c r="AJO147" s="11"/>
      <c r="AJP147" s="11"/>
      <c r="AJQ147" s="11"/>
      <c r="AJR147" s="11"/>
      <c r="AJS147" s="11"/>
      <c r="AJT147" s="11"/>
      <c r="AJU147" s="11"/>
      <c r="AJV147" s="11"/>
      <c r="AJW147" s="11"/>
      <c r="AJX147" s="11"/>
      <c r="AJY147" s="11"/>
      <c r="AJZ147" s="11"/>
      <c r="AKA147" s="11"/>
      <c r="AKB147" s="11"/>
      <c r="AKC147" s="11"/>
      <c r="AKD147" s="11"/>
      <c r="AKE147" s="11"/>
      <c r="AKF147" s="11"/>
      <c r="AKG147" s="11"/>
      <c r="AKH147" s="11"/>
      <c r="AKI147" s="11"/>
      <c r="AKJ147" s="11"/>
      <c r="AKK147" s="11"/>
      <c r="AKL147" s="11"/>
      <c r="AKM147" s="11"/>
      <c r="AKN147" s="11"/>
      <c r="AKO147" s="11"/>
      <c r="AKP147" s="11"/>
      <c r="AKQ147" s="11"/>
      <c r="AKR147" s="11"/>
      <c r="AKS147" s="11"/>
      <c r="AKT147" s="11"/>
      <c r="AKU147" s="11"/>
      <c r="AKV147" s="11"/>
      <c r="AKW147" s="11"/>
      <c r="AKX147" s="11"/>
      <c r="AKY147" s="11"/>
      <c r="AKZ147" s="11"/>
      <c r="ALA147" s="11"/>
      <c r="ALB147" s="11"/>
      <c r="ALC147" s="11"/>
      <c r="ALD147" s="11"/>
      <c r="ALE147" s="11"/>
      <c r="ALF147" s="11"/>
      <c r="ALG147" s="11"/>
      <c r="ALH147" s="11"/>
      <c r="ALI147" s="11"/>
      <c r="ALJ147" s="11"/>
      <c r="ALK147" s="11"/>
      <c r="ALL147" s="11"/>
      <c r="ALM147" s="11"/>
      <c r="ALN147" s="11"/>
      <c r="ALO147" s="11"/>
      <c r="ALP147" s="11"/>
      <c r="ALQ147" s="11"/>
      <c r="ALR147" s="11"/>
      <c r="ALS147" s="11"/>
      <c r="ALT147" s="11"/>
      <c r="ALU147" s="11"/>
      <c r="ALV147" s="11"/>
      <c r="ALW147" s="11"/>
      <c r="ALX147" s="11"/>
      <c r="ALY147" s="11"/>
      <c r="ALZ147" s="11"/>
      <c r="AMA147" s="11"/>
      <c r="AMB147" s="11"/>
      <c r="AMC147" s="11"/>
    </row>
    <row r="148" spans="1:1017" x14ac:dyDescent="0.25">
      <c r="A148" s="44" t="s">
        <v>106</v>
      </c>
      <c r="B148" s="45" t="s">
        <v>19</v>
      </c>
      <c r="C148" s="46">
        <v>0.314</v>
      </c>
      <c r="D148" s="15">
        <v>0.57399999999999995</v>
      </c>
      <c r="E148" s="8" t="s">
        <v>180</v>
      </c>
      <c r="F148" s="8">
        <f>0.967-0.635-0.07</f>
        <v>0.26199999999999996</v>
      </c>
      <c r="G148" s="27" t="s">
        <v>10</v>
      </c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11"/>
      <c r="GL148" s="11"/>
      <c r="GM148" s="11"/>
      <c r="GN148" s="11"/>
      <c r="GO148" s="11"/>
      <c r="GP148" s="11"/>
      <c r="GQ148" s="11"/>
      <c r="GR148" s="11"/>
      <c r="GS148" s="11"/>
      <c r="GT148" s="11"/>
      <c r="GU148" s="11"/>
      <c r="GV148" s="11"/>
      <c r="GW148" s="11"/>
      <c r="GX148" s="11"/>
      <c r="GY148" s="11"/>
      <c r="GZ148" s="11"/>
      <c r="HA148" s="11"/>
      <c r="HB148" s="11"/>
      <c r="HC148" s="11"/>
      <c r="HD148" s="11"/>
      <c r="HE148" s="11"/>
      <c r="HF148" s="11"/>
      <c r="HG148" s="11"/>
      <c r="HH148" s="11"/>
      <c r="HI148" s="11"/>
      <c r="HJ148" s="11"/>
      <c r="HK148" s="11"/>
      <c r="HL148" s="11"/>
      <c r="HM148" s="11"/>
      <c r="HN148" s="11"/>
      <c r="HO148" s="11"/>
      <c r="HP148" s="11"/>
      <c r="HQ148" s="11"/>
      <c r="HR148" s="11"/>
      <c r="HS148" s="11"/>
      <c r="HT148" s="11"/>
      <c r="HU148" s="11"/>
      <c r="HV148" s="11"/>
      <c r="HW148" s="11"/>
      <c r="HX148" s="11"/>
      <c r="HY148" s="11"/>
      <c r="HZ148" s="11"/>
      <c r="IA148" s="11"/>
      <c r="IB148" s="11"/>
      <c r="IC148" s="11"/>
      <c r="ID148" s="11"/>
      <c r="IE148" s="11"/>
      <c r="IF148" s="11"/>
      <c r="IG148" s="11"/>
      <c r="IH148" s="11"/>
      <c r="II148" s="11"/>
      <c r="IJ148" s="11"/>
      <c r="IK148" s="11"/>
      <c r="IL148" s="11"/>
      <c r="IM148" s="11"/>
      <c r="IN148" s="11"/>
      <c r="IO148" s="11"/>
      <c r="IP148" s="11"/>
      <c r="IQ148" s="11"/>
      <c r="IR148" s="11"/>
      <c r="IS148" s="11"/>
      <c r="IT148" s="11"/>
      <c r="IU148" s="11"/>
      <c r="IV148" s="11"/>
      <c r="IW148" s="11"/>
      <c r="IX148" s="11"/>
      <c r="IY148" s="11"/>
      <c r="IZ148" s="11"/>
      <c r="JA148" s="11"/>
      <c r="JB148" s="11"/>
      <c r="JC148" s="11"/>
      <c r="JD148" s="11"/>
      <c r="JE148" s="11"/>
      <c r="JF148" s="11"/>
      <c r="JG148" s="11"/>
      <c r="JH148" s="11"/>
      <c r="JI148" s="11"/>
      <c r="JJ148" s="11"/>
      <c r="JK148" s="11"/>
      <c r="JL148" s="11"/>
      <c r="JM148" s="11"/>
      <c r="JN148" s="11"/>
      <c r="JO148" s="11"/>
      <c r="JP148" s="11"/>
      <c r="JQ148" s="11"/>
      <c r="JR148" s="11"/>
      <c r="JS148" s="11"/>
      <c r="JT148" s="11"/>
      <c r="JU148" s="11"/>
      <c r="JV148" s="11"/>
      <c r="JW148" s="11"/>
      <c r="JX148" s="11"/>
      <c r="JY148" s="11"/>
      <c r="JZ148" s="11"/>
      <c r="KA148" s="11"/>
      <c r="KB148" s="11"/>
      <c r="KC148" s="11"/>
      <c r="KD148" s="11"/>
      <c r="KE148" s="11"/>
      <c r="KF148" s="11"/>
      <c r="KG148" s="11"/>
      <c r="KH148" s="11"/>
      <c r="KI148" s="11"/>
      <c r="KJ148" s="11"/>
      <c r="KK148" s="11"/>
      <c r="KL148" s="11"/>
      <c r="KM148" s="11"/>
      <c r="KN148" s="11"/>
      <c r="KO148" s="11"/>
      <c r="KP148" s="11"/>
      <c r="KQ148" s="11"/>
      <c r="KR148" s="11"/>
      <c r="KS148" s="11"/>
      <c r="KT148" s="11"/>
      <c r="KU148" s="11"/>
      <c r="KV148" s="11"/>
      <c r="KW148" s="11"/>
      <c r="KX148" s="11"/>
      <c r="KY148" s="11"/>
      <c r="KZ148" s="11"/>
      <c r="LA148" s="11"/>
      <c r="LB148" s="11"/>
      <c r="LC148" s="11"/>
      <c r="LD148" s="11"/>
      <c r="LE148" s="11"/>
      <c r="LF148" s="11"/>
      <c r="LG148" s="11"/>
      <c r="LH148" s="11"/>
      <c r="LI148" s="11"/>
      <c r="LJ148" s="11"/>
      <c r="LK148" s="11"/>
      <c r="LL148" s="11"/>
      <c r="LM148" s="11"/>
      <c r="LN148" s="11"/>
      <c r="LO148" s="11"/>
      <c r="LP148" s="11"/>
      <c r="LQ148" s="11"/>
      <c r="LR148" s="11"/>
      <c r="LS148" s="11"/>
      <c r="LT148" s="11"/>
      <c r="LU148" s="11"/>
      <c r="LV148" s="11"/>
      <c r="LW148" s="11"/>
      <c r="LX148" s="11"/>
      <c r="LY148" s="11"/>
      <c r="LZ148" s="11"/>
      <c r="MA148" s="11"/>
      <c r="MB148" s="11"/>
      <c r="MC148" s="11"/>
      <c r="MD148" s="11"/>
      <c r="ME148" s="11"/>
      <c r="MF148" s="11"/>
      <c r="MG148" s="11"/>
      <c r="MH148" s="11"/>
      <c r="MI148" s="11"/>
      <c r="MJ148" s="11"/>
      <c r="MK148" s="11"/>
      <c r="ML148" s="11"/>
      <c r="MM148" s="11"/>
      <c r="MN148" s="11"/>
      <c r="MO148" s="11"/>
      <c r="MP148" s="11"/>
      <c r="MQ148" s="11"/>
      <c r="MR148" s="11"/>
      <c r="MS148" s="11"/>
      <c r="MT148" s="11"/>
      <c r="MU148" s="11"/>
      <c r="MV148" s="11"/>
      <c r="MW148" s="11"/>
      <c r="MX148" s="11"/>
      <c r="MY148" s="11"/>
      <c r="MZ148" s="11"/>
      <c r="NA148" s="11"/>
      <c r="NB148" s="11"/>
      <c r="NC148" s="11"/>
      <c r="ND148" s="11"/>
      <c r="NE148" s="11"/>
      <c r="NF148" s="11"/>
      <c r="NG148" s="11"/>
      <c r="NH148" s="11"/>
      <c r="NI148" s="11"/>
      <c r="NJ148" s="11"/>
      <c r="NK148" s="11"/>
      <c r="NL148" s="11"/>
      <c r="NM148" s="11"/>
      <c r="NN148" s="11"/>
      <c r="NO148" s="11"/>
      <c r="NP148" s="11"/>
      <c r="NQ148" s="11"/>
      <c r="NR148" s="11"/>
      <c r="NS148" s="11"/>
      <c r="NT148" s="11"/>
      <c r="NU148" s="11"/>
      <c r="NV148" s="11"/>
      <c r="NW148" s="11"/>
      <c r="NX148" s="11"/>
      <c r="NY148" s="11"/>
      <c r="NZ148" s="11"/>
      <c r="OA148" s="11"/>
      <c r="OB148" s="11"/>
      <c r="OC148" s="11"/>
      <c r="OD148" s="11"/>
      <c r="OE148" s="11"/>
      <c r="OF148" s="11"/>
      <c r="OG148" s="11"/>
      <c r="OH148" s="11"/>
      <c r="OI148" s="11"/>
      <c r="OJ148" s="11"/>
      <c r="OK148" s="11"/>
      <c r="OL148" s="11"/>
      <c r="OM148" s="11"/>
      <c r="ON148" s="11"/>
      <c r="OO148" s="11"/>
      <c r="OP148" s="11"/>
      <c r="OQ148" s="11"/>
      <c r="OR148" s="11"/>
      <c r="OS148" s="11"/>
      <c r="OT148" s="11"/>
      <c r="OU148" s="11"/>
      <c r="OV148" s="11"/>
      <c r="OW148" s="11"/>
      <c r="OX148" s="11"/>
      <c r="OY148" s="11"/>
      <c r="OZ148" s="11"/>
      <c r="PA148" s="11"/>
      <c r="PB148" s="11"/>
      <c r="PC148" s="11"/>
      <c r="PD148" s="11"/>
      <c r="PE148" s="11"/>
      <c r="PF148" s="11"/>
      <c r="PG148" s="11"/>
      <c r="PH148" s="11"/>
      <c r="PI148" s="11"/>
      <c r="PJ148" s="11"/>
      <c r="PK148" s="11"/>
      <c r="PL148" s="11"/>
      <c r="PM148" s="11"/>
      <c r="PN148" s="11"/>
      <c r="PO148" s="11"/>
      <c r="PP148" s="11"/>
      <c r="PQ148" s="11"/>
      <c r="PR148" s="11"/>
      <c r="PS148" s="11"/>
      <c r="PT148" s="11"/>
      <c r="PU148" s="11"/>
      <c r="PV148" s="11"/>
      <c r="PW148" s="11"/>
      <c r="PX148" s="11"/>
      <c r="PY148" s="11"/>
      <c r="PZ148" s="11"/>
      <c r="QA148" s="11"/>
      <c r="QB148" s="11"/>
      <c r="QC148" s="11"/>
      <c r="QD148" s="11"/>
      <c r="QE148" s="11"/>
      <c r="QF148" s="11"/>
      <c r="QG148" s="11"/>
      <c r="QH148" s="11"/>
      <c r="QI148" s="11"/>
      <c r="QJ148" s="11"/>
      <c r="QK148" s="11"/>
      <c r="QL148" s="11"/>
      <c r="QM148" s="11"/>
      <c r="QN148" s="11"/>
      <c r="QO148" s="11"/>
      <c r="QP148" s="11"/>
      <c r="QQ148" s="11"/>
      <c r="QR148" s="11"/>
      <c r="QS148" s="11"/>
      <c r="QT148" s="11"/>
      <c r="QU148" s="11"/>
      <c r="QV148" s="11"/>
      <c r="QW148" s="11"/>
      <c r="QX148" s="11"/>
      <c r="QY148" s="11"/>
      <c r="QZ148" s="11"/>
      <c r="RA148" s="11"/>
      <c r="RB148" s="11"/>
      <c r="RC148" s="11"/>
      <c r="RD148" s="11"/>
      <c r="RE148" s="11"/>
      <c r="RF148" s="11"/>
      <c r="RG148" s="11"/>
      <c r="RH148" s="11"/>
      <c r="RI148" s="11"/>
      <c r="RJ148" s="11"/>
      <c r="RK148" s="11"/>
      <c r="RL148" s="11"/>
      <c r="RM148" s="11"/>
      <c r="RN148" s="11"/>
      <c r="RO148" s="11"/>
      <c r="RP148" s="11"/>
      <c r="RQ148" s="11"/>
      <c r="RR148" s="11"/>
      <c r="RS148" s="11"/>
      <c r="RT148" s="11"/>
      <c r="RU148" s="11"/>
      <c r="RV148" s="11"/>
      <c r="RW148" s="11"/>
      <c r="RX148" s="11"/>
      <c r="RY148" s="11"/>
      <c r="RZ148" s="11"/>
      <c r="SA148" s="11"/>
      <c r="SB148" s="11"/>
      <c r="SC148" s="11"/>
      <c r="SD148" s="11"/>
      <c r="SE148" s="11"/>
      <c r="SF148" s="11"/>
      <c r="SG148" s="11"/>
      <c r="SH148" s="11"/>
      <c r="SI148" s="11"/>
      <c r="SJ148" s="11"/>
      <c r="SK148" s="11"/>
      <c r="SL148" s="11"/>
      <c r="SM148" s="11"/>
      <c r="SN148" s="11"/>
      <c r="SO148" s="11"/>
      <c r="SP148" s="11"/>
      <c r="SQ148" s="11"/>
      <c r="SR148" s="11"/>
      <c r="SS148" s="11"/>
      <c r="ST148" s="11"/>
      <c r="SU148" s="11"/>
      <c r="SV148" s="11"/>
      <c r="SW148" s="11"/>
      <c r="SX148" s="11"/>
      <c r="SY148" s="11"/>
      <c r="SZ148" s="11"/>
      <c r="TA148" s="11"/>
      <c r="TB148" s="11"/>
      <c r="TC148" s="11"/>
      <c r="TD148" s="11"/>
      <c r="TE148" s="11"/>
      <c r="TF148" s="11"/>
      <c r="TG148" s="11"/>
      <c r="TH148" s="11"/>
      <c r="TI148" s="11"/>
      <c r="TJ148" s="11"/>
      <c r="TK148" s="11"/>
      <c r="TL148" s="11"/>
      <c r="TM148" s="11"/>
      <c r="TN148" s="11"/>
      <c r="TO148" s="11"/>
      <c r="TP148" s="11"/>
      <c r="TQ148" s="11"/>
      <c r="TR148" s="11"/>
      <c r="TS148" s="11"/>
      <c r="TT148" s="11"/>
      <c r="TU148" s="11"/>
      <c r="TV148" s="11"/>
      <c r="TW148" s="11"/>
      <c r="TX148" s="11"/>
      <c r="TY148" s="11"/>
      <c r="TZ148" s="11"/>
      <c r="UA148" s="11"/>
      <c r="UB148" s="11"/>
      <c r="UC148" s="11"/>
      <c r="UD148" s="11"/>
      <c r="UE148" s="11"/>
      <c r="UF148" s="11"/>
      <c r="UG148" s="11"/>
      <c r="UH148" s="11"/>
      <c r="UI148" s="11"/>
      <c r="UJ148" s="11"/>
      <c r="UK148" s="11"/>
      <c r="UL148" s="11"/>
      <c r="UM148" s="11"/>
      <c r="UN148" s="11"/>
      <c r="UO148" s="11"/>
      <c r="UP148" s="11"/>
      <c r="UQ148" s="11"/>
      <c r="UR148" s="11"/>
      <c r="US148" s="11"/>
      <c r="UT148" s="11"/>
      <c r="UU148" s="11"/>
      <c r="UV148" s="11"/>
      <c r="UW148" s="11"/>
      <c r="UX148" s="11"/>
      <c r="UY148" s="11"/>
      <c r="UZ148" s="11"/>
      <c r="VA148" s="11"/>
      <c r="VB148" s="11"/>
      <c r="VC148" s="11"/>
      <c r="VD148" s="11"/>
      <c r="VE148" s="11"/>
      <c r="VF148" s="11"/>
      <c r="VG148" s="11"/>
      <c r="VH148" s="11"/>
      <c r="VI148" s="11"/>
      <c r="VJ148" s="11"/>
      <c r="VK148" s="11"/>
      <c r="VL148" s="11"/>
      <c r="VM148" s="11"/>
      <c r="VN148" s="11"/>
      <c r="VO148" s="11"/>
      <c r="VP148" s="11"/>
      <c r="VQ148" s="11"/>
      <c r="VR148" s="11"/>
      <c r="VS148" s="11"/>
      <c r="VT148" s="11"/>
      <c r="VU148" s="11"/>
      <c r="VV148" s="11"/>
      <c r="VW148" s="11"/>
      <c r="VX148" s="11"/>
      <c r="VY148" s="11"/>
      <c r="VZ148" s="11"/>
      <c r="WA148" s="11"/>
      <c r="WB148" s="11"/>
      <c r="WC148" s="11"/>
      <c r="WD148" s="11"/>
      <c r="WE148" s="11"/>
      <c r="WF148" s="11"/>
      <c r="WG148" s="11"/>
      <c r="WH148" s="11"/>
      <c r="WI148" s="11"/>
      <c r="WJ148" s="11"/>
      <c r="WK148" s="11"/>
      <c r="WL148" s="11"/>
      <c r="WM148" s="11"/>
      <c r="WN148" s="11"/>
      <c r="WO148" s="11"/>
      <c r="WP148" s="11"/>
      <c r="WQ148" s="11"/>
      <c r="WR148" s="11"/>
      <c r="WS148" s="11"/>
      <c r="WT148" s="11"/>
      <c r="WU148" s="11"/>
      <c r="WV148" s="11"/>
      <c r="WW148" s="11"/>
      <c r="WX148" s="11"/>
      <c r="WY148" s="11"/>
      <c r="WZ148" s="11"/>
      <c r="XA148" s="11"/>
      <c r="XB148" s="11"/>
      <c r="XC148" s="11"/>
      <c r="XD148" s="11"/>
      <c r="XE148" s="11"/>
      <c r="XF148" s="11"/>
      <c r="XG148" s="11"/>
      <c r="XH148" s="11"/>
      <c r="XI148" s="11"/>
      <c r="XJ148" s="11"/>
      <c r="XK148" s="11"/>
      <c r="XL148" s="11"/>
      <c r="XM148" s="11"/>
      <c r="XN148" s="11"/>
      <c r="XO148" s="11"/>
      <c r="XP148" s="11"/>
      <c r="XQ148" s="11"/>
      <c r="XR148" s="11"/>
      <c r="XS148" s="11"/>
      <c r="XT148" s="11"/>
      <c r="XU148" s="11"/>
      <c r="XV148" s="11"/>
      <c r="XW148" s="11"/>
      <c r="XX148" s="11"/>
      <c r="XY148" s="11"/>
      <c r="XZ148" s="11"/>
      <c r="YA148" s="11"/>
      <c r="YB148" s="11"/>
      <c r="YC148" s="11"/>
      <c r="YD148" s="11"/>
      <c r="YE148" s="11"/>
      <c r="YF148" s="11"/>
      <c r="YG148" s="11"/>
      <c r="YH148" s="11"/>
      <c r="YI148" s="11"/>
      <c r="YJ148" s="11"/>
      <c r="YK148" s="11"/>
      <c r="YL148" s="11"/>
      <c r="YM148" s="11"/>
      <c r="YN148" s="11"/>
      <c r="YO148" s="11"/>
      <c r="YP148" s="11"/>
      <c r="YQ148" s="11"/>
      <c r="YR148" s="11"/>
      <c r="YS148" s="11"/>
      <c r="YT148" s="11"/>
      <c r="YU148" s="11"/>
      <c r="YV148" s="11"/>
      <c r="YW148" s="11"/>
      <c r="YX148" s="11"/>
      <c r="YY148" s="11"/>
      <c r="YZ148" s="11"/>
      <c r="ZA148" s="11"/>
      <c r="ZB148" s="11"/>
      <c r="ZC148" s="11"/>
      <c r="ZD148" s="11"/>
      <c r="ZE148" s="11"/>
      <c r="ZF148" s="11"/>
      <c r="ZG148" s="11"/>
      <c r="ZH148" s="11"/>
      <c r="ZI148" s="11"/>
      <c r="ZJ148" s="11"/>
      <c r="ZK148" s="11"/>
      <c r="ZL148" s="11"/>
      <c r="ZM148" s="11"/>
      <c r="ZN148" s="11"/>
      <c r="ZO148" s="11"/>
      <c r="ZP148" s="11"/>
      <c r="ZQ148" s="11"/>
      <c r="ZR148" s="11"/>
      <c r="ZS148" s="11"/>
      <c r="ZT148" s="11"/>
      <c r="ZU148" s="11"/>
      <c r="ZV148" s="11"/>
      <c r="ZW148" s="11"/>
      <c r="ZX148" s="11"/>
      <c r="ZY148" s="11"/>
      <c r="ZZ148" s="11"/>
      <c r="AAA148" s="11"/>
      <c r="AAB148" s="11"/>
      <c r="AAC148" s="11"/>
      <c r="AAD148" s="11"/>
      <c r="AAE148" s="11"/>
      <c r="AAF148" s="11"/>
      <c r="AAG148" s="11"/>
      <c r="AAH148" s="11"/>
      <c r="AAI148" s="11"/>
      <c r="AAJ148" s="11"/>
      <c r="AAK148" s="11"/>
      <c r="AAL148" s="11"/>
      <c r="AAM148" s="11"/>
      <c r="AAN148" s="11"/>
      <c r="AAO148" s="11"/>
      <c r="AAP148" s="11"/>
      <c r="AAQ148" s="11"/>
      <c r="AAR148" s="11"/>
      <c r="AAS148" s="11"/>
      <c r="AAT148" s="11"/>
      <c r="AAU148" s="11"/>
      <c r="AAV148" s="11"/>
      <c r="AAW148" s="11"/>
      <c r="AAX148" s="11"/>
      <c r="AAY148" s="11"/>
      <c r="AAZ148" s="11"/>
      <c r="ABA148" s="11"/>
      <c r="ABB148" s="11"/>
      <c r="ABC148" s="11"/>
      <c r="ABD148" s="11"/>
      <c r="ABE148" s="11"/>
      <c r="ABF148" s="11"/>
      <c r="ABG148" s="11"/>
      <c r="ABH148" s="11"/>
      <c r="ABI148" s="11"/>
      <c r="ABJ148" s="11"/>
      <c r="ABK148" s="11"/>
      <c r="ABL148" s="11"/>
      <c r="ABM148" s="11"/>
      <c r="ABN148" s="11"/>
      <c r="ABO148" s="11"/>
      <c r="ABP148" s="11"/>
      <c r="ABQ148" s="11"/>
      <c r="ABR148" s="11"/>
      <c r="ABS148" s="11"/>
      <c r="ABT148" s="11"/>
      <c r="ABU148" s="11"/>
      <c r="ABV148" s="11"/>
      <c r="ABW148" s="11"/>
      <c r="ABX148" s="11"/>
      <c r="ABY148" s="11"/>
      <c r="ABZ148" s="11"/>
      <c r="ACA148" s="11"/>
      <c r="ACB148" s="11"/>
      <c r="ACC148" s="11"/>
      <c r="ACD148" s="11"/>
      <c r="ACE148" s="11"/>
      <c r="ACF148" s="11"/>
      <c r="ACG148" s="11"/>
      <c r="ACH148" s="11"/>
      <c r="ACI148" s="11"/>
      <c r="ACJ148" s="11"/>
      <c r="ACK148" s="11"/>
      <c r="ACL148" s="11"/>
      <c r="ACM148" s="11"/>
      <c r="ACN148" s="11"/>
      <c r="ACO148" s="11"/>
      <c r="ACP148" s="11"/>
      <c r="ACQ148" s="11"/>
      <c r="ACR148" s="11"/>
      <c r="ACS148" s="11"/>
      <c r="ACT148" s="11"/>
      <c r="ACU148" s="11"/>
      <c r="ACV148" s="11"/>
      <c r="ACW148" s="11"/>
      <c r="ACX148" s="11"/>
      <c r="ACY148" s="11"/>
      <c r="ACZ148" s="11"/>
      <c r="ADA148" s="11"/>
      <c r="ADB148" s="11"/>
      <c r="ADC148" s="11"/>
      <c r="ADD148" s="11"/>
      <c r="ADE148" s="11"/>
      <c r="ADF148" s="11"/>
      <c r="ADG148" s="11"/>
      <c r="ADH148" s="11"/>
      <c r="ADI148" s="11"/>
      <c r="ADJ148" s="11"/>
      <c r="ADK148" s="11"/>
      <c r="ADL148" s="11"/>
      <c r="ADM148" s="11"/>
      <c r="ADN148" s="11"/>
      <c r="ADO148" s="11"/>
      <c r="ADP148" s="11"/>
      <c r="ADQ148" s="11"/>
      <c r="ADR148" s="11"/>
      <c r="ADS148" s="11"/>
      <c r="ADT148" s="11"/>
      <c r="ADU148" s="11"/>
      <c r="ADV148" s="11"/>
      <c r="ADW148" s="11"/>
      <c r="ADX148" s="11"/>
      <c r="ADY148" s="11"/>
      <c r="ADZ148" s="11"/>
      <c r="AEA148" s="11"/>
      <c r="AEB148" s="11"/>
      <c r="AEC148" s="11"/>
      <c r="AED148" s="11"/>
      <c r="AEE148" s="11"/>
      <c r="AEF148" s="11"/>
      <c r="AEG148" s="11"/>
      <c r="AEH148" s="11"/>
      <c r="AEI148" s="11"/>
      <c r="AEJ148" s="11"/>
      <c r="AEK148" s="11"/>
      <c r="AEL148" s="11"/>
      <c r="AEM148" s="11"/>
      <c r="AEN148" s="11"/>
      <c r="AEO148" s="11"/>
      <c r="AEP148" s="11"/>
      <c r="AEQ148" s="11"/>
      <c r="AER148" s="11"/>
      <c r="AES148" s="11"/>
      <c r="AET148" s="11"/>
      <c r="AEU148" s="11"/>
      <c r="AEV148" s="11"/>
      <c r="AEW148" s="11"/>
      <c r="AEX148" s="11"/>
      <c r="AEY148" s="11"/>
      <c r="AEZ148" s="11"/>
      <c r="AFA148" s="11"/>
      <c r="AFB148" s="11"/>
      <c r="AFC148" s="11"/>
      <c r="AFD148" s="11"/>
      <c r="AFE148" s="11"/>
      <c r="AFF148" s="11"/>
      <c r="AFG148" s="11"/>
      <c r="AFH148" s="11"/>
      <c r="AFI148" s="11"/>
      <c r="AFJ148" s="11"/>
      <c r="AFK148" s="11"/>
      <c r="AFL148" s="11"/>
      <c r="AFM148" s="11"/>
      <c r="AFN148" s="11"/>
      <c r="AFO148" s="11"/>
      <c r="AFP148" s="11"/>
      <c r="AFQ148" s="11"/>
      <c r="AFR148" s="11"/>
      <c r="AFS148" s="11"/>
      <c r="AFT148" s="11"/>
      <c r="AFU148" s="11"/>
      <c r="AFV148" s="11"/>
      <c r="AFW148" s="11"/>
      <c r="AFX148" s="11"/>
      <c r="AFY148" s="11"/>
      <c r="AFZ148" s="11"/>
      <c r="AGA148" s="11"/>
      <c r="AGB148" s="11"/>
      <c r="AGC148" s="11"/>
      <c r="AGD148" s="11"/>
      <c r="AGE148" s="11"/>
      <c r="AGF148" s="11"/>
      <c r="AGG148" s="11"/>
      <c r="AGH148" s="11"/>
      <c r="AGI148" s="11"/>
      <c r="AGJ148" s="11"/>
      <c r="AGK148" s="11"/>
      <c r="AGL148" s="11"/>
      <c r="AGM148" s="11"/>
      <c r="AGN148" s="11"/>
      <c r="AGO148" s="11"/>
      <c r="AGP148" s="11"/>
      <c r="AGQ148" s="11"/>
      <c r="AGR148" s="11"/>
      <c r="AGS148" s="11"/>
      <c r="AGT148" s="11"/>
      <c r="AGU148" s="11"/>
      <c r="AGV148" s="11"/>
      <c r="AGW148" s="11"/>
      <c r="AGX148" s="11"/>
      <c r="AGY148" s="11"/>
      <c r="AGZ148" s="11"/>
      <c r="AHA148" s="11"/>
      <c r="AHB148" s="11"/>
      <c r="AHC148" s="11"/>
      <c r="AHD148" s="11"/>
      <c r="AHE148" s="11"/>
      <c r="AHF148" s="11"/>
      <c r="AHG148" s="11"/>
      <c r="AHH148" s="11"/>
      <c r="AHI148" s="11"/>
      <c r="AHJ148" s="11"/>
      <c r="AHK148" s="11"/>
      <c r="AHL148" s="11"/>
      <c r="AHM148" s="11"/>
      <c r="AHN148" s="11"/>
      <c r="AHO148" s="11"/>
      <c r="AHP148" s="11"/>
      <c r="AHQ148" s="11"/>
      <c r="AHR148" s="11"/>
      <c r="AHS148" s="11"/>
      <c r="AHT148" s="11"/>
      <c r="AHU148" s="11"/>
      <c r="AHV148" s="11"/>
      <c r="AHW148" s="11"/>
      <c r="AHX148" s="11"/>
      <c r="AHY148" s="11"/>
      <c r="AHZ148" s="11"/>
      <c r="AIA148" s="11"/>
      <c r="AIB148" s="11"/>
      <c r="AIC148" s="11"/>
      <c r="AID148" s="11"/>
      <c r="AIE148" s="11"/>
      <c r="AIF148" s="11"/>
      <c r="AIG148" s="11"/>
      <c r="AIH148" s="11"/>
      <c r="AII148" s="11"/>
      <c r="AIJ148" s="11"/>
      <c r="AIK148" s="11"/>
      <c r="AIL148" s="11"/>
      <c r="AIM148" s="11"/>
      <c r="AIN148" s="11"/>
      <c r="AIO148" s="11"/>
      <c r="AIP148" s="11"/>
      <c r="AIQ148" s="11"/>
      <c r="AIR148" s="11"/>
      <c r="AIS148" s="11"/>
      <c r="AIT148" s="11"/>
      <c r="AIU148" s="11"/>
      <c r="AIV148" s="11"/>
      <c r="AIW148" s="11"/>
      <c r="AIX148" s="11"/>
      <c r="AIY148" s="11"/>
      <c r="AIZ148" s="11"/>
      <c r="AJA148" s="11"/>
      <c r="AJB148" s="11"/>
      <c r="AJC148" s="11"/>
      <c r="AJD148" s="11"/>
      <c r="AJE148" s="11"/>
      <c r="AJF148" s="11"/>
      <c r="AJG148" s="11"/>
      <c r="AJH148" s="11"/>
      <c r="AJI148" s="11"/>
      <c r="AJJ148" s="11"/>
      <c r="AJK148" s="11"/>
      <c r="AJL148" s="11"/>
      <c r="AJM148" s="11"/>
      <c r="AJN148" s="11"/>
      <c r="AJO148" s="11"/>
      <c r="AJP148" s="11"/>
      <c r="AJQ148" s="11"/>
      <c r="AJR148" s="11"/>
      <c r="AJS148" s="11"/>
      <c r="AJT148" s="11"/>
      <c r="AJU148" s="11"/>
      <c r="AJV148" s="11"/>
      <c r="AJW148" s="11"/>
      <c r="AJX148" s="11"/>
      <c r="AJY148" s="11"/>
      <c r="AJZ148" s="11"/>
      <c r="AKA148" s="11"/>
      <c r="AKB148" s="11"/>
      <c r="AKC148" s="11"/>
      <c r="AKD148" s="11"/>
      <c r="AKE148" s="11"/>
      <c r="AKF148" s="11"/>
      <c r="AKG148" s="11"/>
      <c r="AKH148" s="11"/>
      <c r="AKI148" s="11"/>
      <c r="AKJ148" s="11"/>
      <c r="AKK148" s="11"/>
      <c r="AKL148" s="11"/>
      <c r="AKM148" s="11"/>
      <c r="AKN148" s="11"/>
      <c r="AKO148" s="11"/>
      <c r="AKP148" s="11"/>
      <c r="AKQ148" s="11"/>
      <c r="AKR148" s="11"/>
      <c r="AKS148" s="11"/>
      <c r="AKT148" s="11"/>
      <c r="AKU148" s="11"/>
      <c r="AKV148" s="11"/>
      <c r="AKW148" s="11"/>
      <c r="AKX148" s="11"/>
      <c r="AKY148" s="11"/>
      <c r="AKZ148" s="11"/>
      <c r="ALA148" s="11"/>
      <c r="ALB148" s="11"/>
      <c r="ALC148" s="11"/>
      <c r="ALD148" s="11"/>
      <c r="ALE148" s="11"/>
      <c r="ALF148" s="11"/>
      <c r="ALG148" s="11"/>
      <c r="ALH148" s="11"/>
      <c r="ALI148" s="11"/>
      <c r="ALJ148" s="11"/>
      <c r="ALK148" s="11"/>
      <c r="ALL148" s="11"/>
      <c r="ALM148" s="11"/>
      <c r="ALN148" s="11"/>
      <c r="ALO148" s="11"/>
      <c r="ALP148" s="11"/>
      <c r="ALQ148" s="11"/>
      <c r="ALR148" s="11"/>
      <c r="ALS148" s="11"/>
      <c r="ALT148" s="11"/>
      <c r="ALU148" s="11"/>
      <c r="ALV148" s="11"/>
      <c r="ALW148" s="11"/>
      <c r="ALX148" s="11"/>
      <c r="ALY148" s="11"/>
      <c r="ALZ148" s="11"/>
      <c r="AMA148" s="11"/>
      <c r="AMB148" s="11"/>
      <c r="AMC148" s="11"/>
    </row>
    <row r="149" spans="1:1017" ht="15.2" customHeight="1" x14ac:dyDescent="0.25">
      <c r="A149" s="44" t="s">
        <v>107</v>
      </c>
      <c r="B149" s="15" t="s">
        <v>26</v>
      </c>
      <c r="C149" s="8">
        <v>3.2000000000000001E-2</v>
      </c>
      <c r="D149" s="8">
        <v>0.122</v>
      </c>
      <c r="E149" s="9" t="s">
        <v>125</v>
      </c>
      <c r="F149" s="8">
        <v>2.5000000000000001E-2</v>
      </c>
      <c r="G149" s="47" t="s">
        <v>10</v>
      </c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  <c r="GB149" s="11"/>
      <c r="GC149" s="11"/>
      <c r="GD149" s="11"/>
      <c r="GE149" s="11"/>
      <c r="GF149" s="11"/>
      <c r="GG149" s="11"/>
      <c r="GH149" s="11"/>
      <c r="GI149" s="11"/>
      <c r="GJ149" s="11"/>
      <c r="GK149" s="11"/>
      <c r="GL149" s="11"/>
      <c r="GM149" s="11"/>
      <c r="GN149" s="11"/>
      <c r="GO149" s="11"/>
      <c r="GP149" s="11"/>
      <c r="GQ149" s="11"/>
      <c r="GR149" s="11"/>
      <c r="GS149" s="11"/>
      <c r="GT149" s="11"/>
      <c r="GU149" s="11"/>
      <c r="GV149" s="11"/>
      <c r="GW149" s="11"/>
      <c r="GX149" s="11"/>
      <c r="GY149" s="11"/>
      <c r="GZ149" s="11"/>
      <c r="HA149" s="11"/>
      <c r="HB149" s="11"/>
      <c r="HC149" s="11"/>
      <c r="HD149" s="11"/>
      <c r="HE149" s="11"/>
      <c r="HF149" s="11"/>
      <c r="HG149" s="11"/>
      <c r="HH149" s="11"/>
      <c r="HI149" s="11"/>
      <c r="HJ149" s="11"/>
      <c r="HK149" s="11"/>
      <c r="HL149" s="11"/>
      <c r="HM149" s="11"/>
      <c r="HN149" s="11"/>
      <c r="HO149" s="11"/>
      <c r="HP149" s="11"/>
      <c r="HQ149" s="11"/>
      <c r="HR149" s="11"/>
      <c r="HS149" s="11"/>
      <c r="HT149" s="11"/>
      <c r="HU149" s="11"/>
      <c r="HV149" s="11"/>
      <c r="HW149" s="11"/>
      <c r="HX149" s="11"/>
      <c r="HY149" s="11"/>
      <c r="HZ149" s="11"/>
      <c r="IA149" s="11"/>
      <c r="IB149" s="11"/>
      <c r="IC149" s="11"/>
      <c r="ID149" s="11"/>
      <c r="IE149" s="11"/>
      <c r="IF149" s="11"/>
      <c r="IG149" s="11"/>
      <c r="IH149" s="11"/>
      <c r="II149" s="11"/>
      <c r="IJ149" s="11"/>
      <c r="IK149" s="11"/>
      <c r="IL149" s="11"/>
      <c r="IM149" s="11"/>
      <c r="IN149" s="11"/>
      <c r="IO149" s="11"/>
      <c r="IP149" s="11"/>
      <c r="IQ149" s="11"/>
      <c r="IR149" s="11"/>
      <c r="IS149" s="11"/>
      <c r="IT149" s="11"/>
      <c r="IU149" s="11"/>
      <c r="IV149" s="11"/>
      <c r="IW149" s="11"/>
      <c r="IX149" s="11"/>
      <c r="IY149" s="11"/>
      <c r="IZ149" s="11"/>
      <c r="JA149" s="11"/>
      <c r="JB149" s="11"/>
      <c r="JC149" s="11"/>
      <c r="JD149" s="11"/>
      <c r="JE149" s="11"/>
      <c r="JF149" s="11"/>
      <c r="JG149" s="11"/>
      <c r="JH149" s="11"/>
      <c r="JI149" s="11"/>
      <c r="JJ149" s="11"/>
      <c r="JK149" s="11"/>
      <c r="JL149" s="11"/>
      <c r="JM149" s="11"/>
      <c r="JN149" s="11"/>
      <c r="JO149" s="11"/>
      <c r="JP149" s="11"/>
      <c r="JQ149" s="11"/>
      <c r="JR149" s="11"/>
      <c r="JS149" s="11"/>
      <c r="JT149" s="11"/>
      <c r="JU149" s="11"/>
      <c r="JV149" s="11"/>
      <c r="JW149" s="11"/>
      <c r="JX149" s="11"/>
      <c r="JY149" s="11"/>
      <c r="JZ149" s="11"/>
      <c r="KA149" s="11"/>
      <c r="KB149" s="11"/>
      <c r="KC149" s="11"/>
      <c r="KD149" s="11"/>
      <c r="KE149" s="11"/>
      <c r="KF149" s="11"/>
      <c r="KG149" s="11"/>
      <c r="KH149" s="11"/>
      <c r="KI149" s="11"/>
      <c r="KJ149" s="11"/>
      <c r="KK149" s="11"/>
      <c r="KL149" s="11"/>
      <c r="KM149" s="11"/>
      <c r="KN149" s="11"/>
      <c r="KO149" s="11"/>
      <c r="KP149" s="11"/>
      <c r="KQ149" s="11"/>
      <c r="KR149" s="11"/>
      <c r="KS149" s="11"/>
      <c r="KT149" s="11"/>
      <c r="KU149" s="11"/>
      <c r="KV149" s="11"/>
      <c r="KW149" s="11"/>
      <c r="KX149" s="11"/>
      <c r="KY149" s="11"/>
      <c r="KZ149" s="11"/>
      <c r="LA149" s="11"/>
      <c r="LB149" s="11"/>
      <c r="LC149" s="11"/>
      <c r="LD149" s="11"/>
      <c r="LE149" s="11"/>
      <c r="LF149" s="11"/>
      <c r="LG149" s="11"/>
      <c r="LH149" s="11"/>
      <c r="LI149" s="11"/>
      <c r="LJ149" s="11"/>
      <c r="LK149" s="11"/>
      <c r="LL149" s="11"/>
      <c r="LM149" s="11"/>
      <c r="LN149" s="11"/>
      <c r="LO149" s="11"/>
      <c r="LP149" s="11"/>
      <c r="LQ149" s="11"/>
      <c r="LR149" s="11"/>
      <c r="LS149" s="11"/>
      <c r="LT149" s="11"/>
      <c r="LU149" s="11"/>
      <c r="LV149" s="11"/>
      <c r="LW149" s="11"/>
      <c r="LX149" s="11"/>
      <c r="LY149" s="11"/>
      <c r="LZ149" s="11"/>
      <c r="MA149" s="11"/>
      <c r="MB149" s="11"/>
      <c r="MC149" s="11"/>
      <c r="MD149" s="11"/>
      <c r="ME149" s="11"/>
      <c r="MF149" s="11"/>
      <c r="MG149" s="11"/>
      <c r="MH149" s="11"/>
      <c r="MI149" s="11"/>
      <c r="MJ149" s="11"/>
      <c r="MK149" s="11"/>
      <c r="ML149" s="11"/>
      <c r="MM149" s="11"/>
      <c r="MN149" s="11"/>
      <c r="MO149" s="11"/>
      <c r="MP149" s="11"/>
      <c r="MQ149" s="11"/>
      <c r="MR149" s="11"/>
      <c r="MS149" s="11"/>
      <c r="MT149" s="11"/>
      <c r="MU149" s="11"/>
      <c r="MV149" s="11"/>
      <c r="MW149" s="11"/>
      <c r="MX149" s="11"/>
      <c r="MY149" s="11"/>
      <c r="MZ149" s="11"/>
      <c r="NA149" s="11"/>
      <c r="NB149" s="11"/>
      <c r="NC149" s="11"/>
      <c r="ND149" s="11"/>
      <c r="NE149" s="11"/>
      <c r="NF149" s="11"/>
      <c r="NG149" s="11"/>
      <c r="NH149" s="11"/>
      <c r="NI149" s="11"/>
      <c r="NJ149" s="11"/>
      <c r="NK149" s="11"/>
      <c r="NL149" s="11"/>
      <c r="NM149" s="11"/>
      <c r="NN149" s="11"/>
      <c r="NO149" s="11"/>
      <c r="NP149" s="11"/>
      <c r="NQ149" s="11"/>
      <c r="NR149" s="11"/>
      <c r="NS149" s="11"/>
      <c r="NT149" s="11"/>
      <c r="NU149" s="11"/>
      <c r="NV149" s="11"/>
      <c r="NW149" s="11"/>
      <c r="NX149" s="11"/>
      <c r="NY149" s="11"/>
      <c r="NZ149" s="11"/>
      <c r="OA149" s="11"/>
      <c r="OB149" s="11"/>
      <c r="OC149" s="11"/>
      <c r="OD149" s="11"/>
      <c r="OE149" s="11"/>
      <c r="OF149" s="11"/>
      <c r="OG149" s="11"/>
      <c r="OH149" s="11"/>
      <c r="OI149" s="11"/>
      <c r="OJ149" s="11"/>
      <c r="OK149" s="11"/>
      <c r="OL149" s="11"/>
      <c r="OM149" s="11"/>
      <c r="ON149" s="11"/>
      <c r="OO149" s="11"/>
      <c r="OP149" s="11"/>
      <c r="OQ149" s="11"/>
      <c r="OR149" s="11"/>
      <c r="OS149" s="11"/>
      <c r="OT149" s="11"/>
      <c r="OU149" s="11"/>
      <c r="OV149" s="11"/>
      <c r="OW149" s="11"/>
      <c r="OX149" s="11"/>
      <c r="OY149" s="11"/>
      <c r="OZ149" s="11"/>
      <c r="PA149" s="11"/>
      <c r="PB149" s="11"/>
      <c r="PC149" s="11"/>
      <c r="PD149" s="11"/>
      <c r="PE149" s="11"/>
      <c r="PF149" s="11"/>
      <c r="PG149" s="11"/>
      <c r="PH149" s="11"/>
      <c r="PI149" s="11"/>
      <c r="PJ149" s="11"/>
      <c r="PK149" s="11"/>
      <c r="PL149" s="11"/>
      <c r="PM149" s="11"/>
      <c r="PN149" s="11"/>
      <c r="PO149" s="11"/>
      <c r="PP149" s="11"/>
      <c r="PQ149" s="11"/>
      <c r="PR149" s="11"/>
      <c r="PS149" s="11"/>
      <c r="PT149" s="11"/>
      <c r="PU149" s="11"/>
      <c r="PV149" s="11"/>
      <c r="PW149" s="11"/>
      <c r="PX149" s="11"/>
      <c r="PY149" s="11"/>
      <c r="PZ149" s="11"/>
      <c r="QA149" s="11"/>
      <c r="QB149" s="11"/>
      <c r="QC149" s="11"/>
      <c r="QD149" s="11"/>
      <c r="QE149" s="11"/>
      <c r="QF149" s="11"/>
      <c r="QG149" s="11"/>
      <c r="QH149" s="11"/>
      <c r="QI149" s="11"/>
      <c r="QJ149" s="11"/>
      <c r="QK149" s="11"/>
      <c r="QL149" s="11"/>
      <c r="QM149" s="11"/>
      <c r="QN149" s="11"/>
      <c r="QO149" s="11"/>
      <c r="QP149" s="11"/>
      <c r="QQ149" s="11"/>
      <c r="QR149" s="11"/>
      <c r="QS149" s="11"/>
      <c r="QT149" s="11"/>
      <c r="QU149" s="11"/>
      <c r="QV149" s="11"/>
      <c r="QW149" s="11"/>
      <c r="QX149" s="11"/>
      <c r="QY149" s="11"/>
      <c r="QZ149" s="11"/>
      <c r="RA149" s="11"/>
      <c r="RB149" s="11"/>
      <c r="RC149" s="11"/>
      <c r="RD149" s="11"/>
      <c r="RE149" s="11"/>
      <c r="RF149" s="11"/>
      <c r="RG149" s="11"/>
      <c r="RH149" s="11"/>
      <c r="RI149" s="11"/>
      <c r="RJ149" s="11"/>
      <c r="RK149" s="11"/>
      <c r="RL149" s="11"/>
      <c r="RM149" s="11"/>
      <c r="RN149" s="11"/>
      <c r="RO149" s="11"/>
      <c r="RP149" s="11"/>
      <c r="RQ149" s="11"/>
      <c r="RR149" s="11"/>
      <c r="RS149" s="11"/>
      <c r="RT149" s="11"/>
      <c r="RU149" s="11"/>
      <c r="RV149" s="11"/>
      <c r="RW149" s="11"/>
      <c r="RX149" s="11"/>
      <c r="RY149" s="11"/>
      <c r="RZ149" s="11"/>
      <c r="SA149" s="11"/>
      <c r="SB149" s="11"/>
      <c r="SC149" s="11"/>
      <c r="SD149" s="11"/>
      <c r="SE149" s="11"/>
      <c r="SF149" s="11"/>
      <c r="SG149" s="11"/>
      <c r="SH149" s="11"/>
      <c r="SI149" s="11"/>
      <c r="SJ149" s="11"/>
      <c r="SK149" s="11"/>
      <c r="SL149" s="11"/>
      <c r="SM149" s="11"/>
      <c r="SN149" s="11"/>
      <c r="SO149" s="11"/>
      <c r="SP149" s="11"/>
      <c r="SQ149" s="11"/>
      <c r="SR149" s="11"/>
      <c r="SS149" s="11"/>
      <c r="ST149" s="11"/>
      <c r="SU149" s="11"/>
      <c r="SV149" s="11"/>
      <c r="SW149" s="11"/>
      <c r="SX149" s="11"/>
      <c r="SY149" s="11"/>
      <c r="SZ149" s="11"/>
      <c r="TA149" s="11"/>
      <c r="TB149" s="11"/>
      <c r="TC149" s="11"/>
      <c r="TD149" s="11"/>
      <c r="TE149" s="11"/>
      <c r="TF149" s="11"/>
      <c r="TG149" s="11"/>
      <c r="TH149" s="11"/>
      <c r="TI149" s="11"/>
      <c r="TJ149" s="11"/>
      <c r="TK149" s="11"/>
      <c r="TL149" s="11"/>
      <c r="TM149" s="11"/>
      <c r="TN149" s="11"/>
      <c r="TO149" s="11"/>
      <c r="TP149" s="11"/>
      <c r="TQ149" s="11"/>
      <c r="TR149" s="11"/>
      <c r="TS149" s="11"/>
      <c r="TT149" s="11"/>
      <c r="TU149" s="11"/>
      <c r="TV149" s="11"/>
      <c r="TW149" s="11"/>
      <c r="TX149" s="11"/>
      <c r="TY149" s="11"/>
      <c r="TZ149" s="11"/>
      <c r="UA149" s="11"/>
      <c r="UB149" s="11"/>
      <c r="UC149" s="11"/>
      <c r="UD149" s="11"/>
      <c r="UE149" s="11"/>
      <c r="UF149" s="11"/>
      <c r="UG149" s="11"/>
      <c r="UH149" s="11"/>
      <c r="UI149" s="11"/>
      <c r="UJ149" s="11"/>
      <c r="UK149" s="11"/>
      <c r="UL149" s="11"/>
      <c r="UM149" s="11"/>
      <c r="UN149" s="11"/>
      <c r="UO149" s="11"/>
      <c r="UP149" s="11"/>
      <c r="UQ149" s="11"/>
      <c r="UR149" s="11"/>
      <c r="US149" s="11"/>
      <c r="UT149" s="11"/>
      <c r="UU149" s="11"/>
      <c r="UV149" s="11"/>
      <c r="UW149" s="11"/>
      <c r="UX149" s="11"/>
      <c r="UY149" s="11"/>
      <c r="UZ149" s="11"/>
      <c r="VA149" s="11"/>
      <c r="VB149" s="11"/>
      <c r="VC149" s="11"/>
      <c r="VD149" s="11"/>
      <c r="VE149" s="11"/>
      <c r="VF149" s="11"/>
      <c r="VG149" s="11"/>
      <c r="VH149" s="11"/>
      <c r="VI149" s="11"/>
      <c r="VJ149" s="11"/>
      <c r="VK149" s="11"/>
      <c r="VL149" s="11"/>
      <c r="VM149" s="11"/>
      <c r="VN149" s="11"/>
      <c r="VO149" s="11"/>
      <c r="VP149" s="11"/>
      <c r="VQ149" s="11"/>
      <c r="VR149" s="11"/>
      <c r="VS149" s="11"/>
      <c r="VT149" s="11"/>
      <c r="VU149" s="11"/>
      <c r="VV149" s="11"/>
      <c r="VW149" s="11"/>
      <c r="VX149" s="11"/>
      <c r="VY149" s="11"/>
      <c r="VZ149" s="11"/>
      <c r="WA149" s="11"/>
      <c r="WB149" s="11"/>
      <c r="WC149" s="11"/>
      <c r="WD149" s="11"/>
      <c r="WE149" s="11"/>
      <c r="WF149" s="11"/>
      <c r="WG149" s="11"/>
      <c r="WH149" s="11"/>
      <c r="WI149" s="11"/>
      <c r="WJ149" s="11"/>
      <c r="WK149" s="11"/>
      <c r="WL149" s="11"/>
      <c r="WM149" s="11"/>
      <c r="WN149" s="11"/>
      <c r="WO149" s="11"/>
      <c r="WP149" s="11"/>
      <c r="WQ149" s="11"/>
      <c r="WR149" s="11"/>
      <c r="WS149" s="11"/>
      <c r="WT149" s="11"/>
      <c r="WU149" s="11"/>
      <c r="WV149" s="11"/>
      <c r="WW149" s="11"/>
      <c r="WX149" s="11"/>
      <c r="WY149" s="11"/>
      <c r="WZ149" s="11"/>
      <c r="XA149" s="11"/>
      <c r="XB149" s="11"/>
      <c r="XC149" s="11"/>
      <c r="XD149" s="11"/>
      <c r="XE149" s="11"/>
      <c r="XF149" s="11"/>
      <c r="XG149" s="11"/>
      <c r="XH149" s="11"/>
      <c r="XI149" s="11"/>
      <c r="XJ149" s="11"/>
      <c r="XK149" s="11"/>
      <c r="XL149" s="11"/>
      <c r="XM149" s="11"/>
      <c r="XN149" s="11"/>
      <c r="XO149" s="11"/>
      <c r="XP149" s="11"/>
      <c r="XQ149" s="11"/>
      <c r="XR149" s="11"/>
      <c r="XS149" s="11"/>
      <c r="XT149" s="11"/>
      <c r="XU149" s="11"/>
      <c r="XV149" s="11"/>
      <c r="XW149" s="11"/>
      <c r="XX149" s="11"/>
      <c r="XY149" s="11"/>
      <c r="XZ149" s="11"/>
      <c r="YA149" s="11"/>
      <c r="YB149" s="11"/>
      <c r="YC149" s="11"/>
      <c r="YD149" s="11"/>
      <c r="YE149" s="11"/>
      <c r="YF149" s="11"/>
      <c r="YG149" s="11"/>
      <c r="YH149" s="11"/>
      <c r="YI149" s="11"/>
      <c r="YJ149" s="11"/>
      <c r="YK149" s="11"/>
      <c r="YL149" s="11"/>
      <c r="YM149" s="11"/>
      <c r="YN149" s="11"/>
      <c r="YO149" s="11"/>
      <c r="YP149" s="11"/>
      <c r="YQ149" s="11"/>
      <c r="YR149" s="11"/>
      <c r="YS149" s="11"/>
      <c r="YT149" s="11"/>
      <c r="YU149" s="11"/>
      <c r="YV149" s="11"/>
      <c r="YW149" s="11"/>
      <c r="YX149" s="11"/>
      <c r="YY149" s="11"/>
      <c r="YZ149" s="11"/>
      <c r="ZA149" s="11"/>
      <c r="ZB149" s="11"/>
      <c r="ZC149" s="11"/>
      <c r="ZD149" s="11"/>
      <c r="ZE149" s="11"/>
      <c r="ZF149" s="11"/>
      <c r="ZG149" s="11"/>
      <c r="ZH149" s="11"/>
      <c r="ZI149" s="11"/>
      <c r="ZJ149" s="11"/>
      <c r="ZK149" s="11"/>
      <c r="ZL149" s="11"/>
      <c r="ZM149" s="11"/>
      <c r="ZN149" s="11"/>
      <c r="ZO149" s="11"/>
      <c r="ZP149" s="11"/>
      <c r="ZQ149" s="11"/>
      <c r="ZR149" s="11"/>
      <c r="ZS149" s="11"/>
      <c r="ZT149" s="11"/>
      <c r="ZU149" s="11"/>
      <c r="ZV149" s="11"/>
      <c r="ZW149" s="11"/>
      <c r="ZX149" s="11"/>
      <c r="ZY149" s="11"/>
      <c r="ZZ149" s="11"/>
      <c r="AAA149" s="11"/>
      <c r="AAB149" s="11"/>
      <c r="AAC149" s="11"/>
      <c r="AAD149" s="11"/>
      <c r="AAE149" s="11"/>
      <c r="AAF149" s="11"/>
      <c r="AAG149" s="11"/>
      <c r="AAH149" s="11"/>
      <c r="AAI149" s="11"/>
      <c r="AAJ149" s="11"/>
      <c r="AAK149" s="11"/>
      <c r="AAL149" s="11"/>
      <c r="AAM149" s="11"/>
      <c r="AAN149" s="11"/>
      <c r="AAO149" s="11"/>
      <c r="AAP149" s="11"/>
      <c r="AAQ149" s="11"/>
      <c r="AAR149" s="11"/>
      <c r="AAS149" s="11"/>
      <c r="AAT149" s="11"/>
      <c r="AAU149" s="11"/>
      <c r="AAV149" s="11"/>
      <c r="AAW149" s="11"/>
      <c r="AAX149" s="11"/>
      <c r="AAY149" s="11"/>
      <c r="AAZ149" s="11"/>
      <c r="ABA149" s="11"/>
      <c r="ABB149" s="11"/>
      <c r="ABC149" s="11"/>
      <c r="ABD149" s="11"/>
      <c r="ABE149" s="11"/>
      <c r="ABF149" s="11"/>
      <c r="ABG149" s="11"/>
      <c r="ABH149" s="11"/>
      <c r="ABI149" s="11"/>
      <c r="ABJ149" s="11"/>
      <c r="ABK149" s="11"/>
      <c r="ABL149" s="11"/>
      <c r="ABM149" s="11"/>
      <c r="ABN149" s="11"/>
      <c r="ABO149" s="11"/>
      <c r="ABP149" s="11"/>
      <c r="ABQ149" s="11"/>
      <c r="ABR149" s="11"/>
      <c r="ABS149" s="11"/>
      <c r="ABT149" s="11"/>
      <c r="ABU149" s="11"/>
      <c r="ABV149" s="11"/>
      <c r="ABW149" s="11"/>
      <c r="ABX149" s="11"/>
      <c r="ABY149" s="11"/>
      <c r="ABZ149" s="11"/>
      <c r="ACA149" s="11"/>
      <c r="ACB149" s="11"/>
      <c r="ACC149" s="11"/>
      <c r="ACD149" s="11"/>
      <c r="ACE149" s="11"/>
      <c r="ACF149" s="11"/>
      <c r="ACG149" s="11"/>
      <c r="ACH149" s="11"/>
      <c r="ACI149" s="11"/>
      <c r="ACJ149" s="11"/>
      <c r="ACK149" s="11"/>
      <c r="ACL149" s="11"/>
      <c r="ACM149" s="11"/>
      <c r="ACN149" s="11"/>
      <c r="ACO149" s="11"/>
      <c r="ACP149" s="11"/>
      <c r="ACQ149" s="11"/>
      <c r="ACR149" s="11"/>
      <c r="ACS149" s="11"/>
      <c r="ACT149" s="11"/>
      <c r="ACU149" s="11"/>
      <c r="ACV149" s="11"/>
      <c r="ACW149" s="11"/>
      <c r="ACX149" s="11"/>
      <c r="ACY149" s="11"/>
      <c r="ACZ149" s="11"/>
      <c r="ADA149" s="11"/>
      <c r="ADB149" s="11"/>
      <c r="ADC149" s="11"/>
      <c r="ADD149" s="11"/>
      <c r="ADE149" s="11"/>
      <c r="ADF149" s="11"/>
      <c r="ADG149" s="11"/>
      <c r="ADH149" s="11"/>
      <c r="ADI149" s="11"/>
      <c r="ADJ149" s="11"/>
      <c r="ADK149" s="11"/>
      <c r="ADL149" s="11"/>
      <c r="ADM149" s="11"/>
      <c r="ADN149" s="11"/>
      <c r="ADO149" s="11"/>
      <c r="ADP149" s="11"/>
      <c r="ADQ149" s="11"/>
      <c r="ADR149" s="11"/>
      <c r="ADS149" s="11"/>
      <c r="ADT149" s="11"/>
      <c r="ADU149" s="11"/>
      <c r="ADV149" s="11"/>
      <c r="ADW149" s="11"/>
      <c r="ADX149" s="11"/>
      <c r="ADY149" s="11"/>
      <c r="ADZ149" s="11"/>
      <c r="AEA149" s="11"/>
      <c r="AEB149" s="11"/>
      <c r="AEC149" s="11"/>
      <c r="AED149" s="11"/>
      <c r="AEE149" s="11"/>
      <c r="AEF149" s="11"/>
      <c r="AEG149" s="11"/>
      <c r="AEH149" s="11"/>
      <c r="AEI149" s="11"/>
      <c r="AEJ149" s="11"/>
      <c r="AEK149" s="11"/>
      <c r="AEL149" s="11"/>
      <c r="AEM149" s="11"/>
      <c r="AEN149" s="11"/>
      <c r="AEO149" s="11"/>
      <c r="AEP149" s="11"/>
      <c r="AEQ149" s="11"/>
      <c r="AER149" s="11"/>
      <c r="AES149" s="11"/>
      <c r="AET149" s="11"/>
      <c r="AEU149" s="11"/>
      <c r="AEV149" s="11"/>
      <c r="AEW149" s="11"/>
      <c r="AEX149" s="11"/>
      <c r="AEY149" s="11"/>
      <c r="AEZ149" s="11"/>
      <c r="AFA149" s="11"/>
      <c r="AFB149" s="11"/>
      <c r="AFC149" s="11"/>
      <c r="AFD149" s="11"/>
      <c r="AFE149" s="11"/>
      <c r="AFF149" s="11"/>
      <c r="AFG149" s="11"/>
      <c r="AFH149" s="11"/>
      <c r="AFI149" s="11"/>
      <c r="AFJ149" s="11"/>
      <c r="AFK149" s="11"/>
      <c r="AFL149" s="11"/>
      <c r="AFM149" s="11"/>
      <c r="AFN149" s="11"/>
      <c r="AFO149" s="11"/>
      <c r="AFP149" s="11"/>
      <c r="AFQ149" s="11"/>
      <c r="AFR149" s="11"/>
      <c r="AFS149" s="11"/>
      <c r="AFT149" s="11"/>
      <c r="AFU149" s="11"/>
      <c r="AFV149" s="11"/>
      <c r="AFW149" s="11"/>
      <c r="AFX149" s="11"/>
      <c r="AFY149" s="11"/>
      <c r="AFZ149" s="11"/>
      <c r="AGA149" s="11"/>
      <c r="AGB149" s="11"/>
      <c r="AGC149" s="11"/>
      <c r="AGD149" s="11"/>
      <c r="AGE149" s="11"/>
      <c r="AGF149" s="11"/>
      <c r="AGG149" s="11"/>
      <c r="AGH149" s="11"/>
      <c r="AGI149" s="11"/>
      <c r="AGJ149" s="11"/>
      <c r="AGK149" s="11"/>
      <c r="AGL149" s="11"/>
      <c r="AGM149" s="11"/>
      <c r="AGN149" s="11"/>
      <c r="AGO149" s="11"/>
      <c r="AGP149" s="11"/>
      <c r="AGQ149" s="11"/>
      <c r="AGR149" s="11"/>
      <c r="AGS149" s="11"/>
      <c r="AGT149" s="11"/>
      <c r="AGU149" s="11"/>
      <c r="AGV149" s="11"/>
      <c r="AGW149" s="11"/>
      <c r="AGX149" s="11"/>
      <c r="AGY149" s="11"/>
      <c r="AGZ149" s="11"/>
      <c r="AHA149" s="11"/>
      <c r="AHB149" s="11"/>
      <c r="AHC149" s="11"/>
      <c r="AHD149" s="11"/>
      <c r="AHE149" s="11"/>
      <c r="AHF149" s="11"/>
      <c r="AHG149" s="11"/>
      <c r="AHH149" s="11"/>
      <c r="AHI149" s="11"/>
      <c r="AHJ149" s="11"/>
      <c r="AHK149" s="11"/>
      <c r="AHL149" s="11"/>
      <c r="AHM149" s="11"/>
      <c r="AHN149" s="11"/>
      <c r="AHO149" s="11"/>
      <c r="AHP149" s="11"/>
      <c r="AHQ149" s="11"/>
      <c r="AHR149" s="11"/>
      <c r="AHS149" s="11"/>
      <c r="AHT149" s="11"/>
      <c r="AHU149" s="11"/>
      <c r="AHV149" s="11"/>
      <c r="AHW149" s="11"/>
      <c r="AHX149" s="11"/>
      <c r="AHY149" s="11"/>
      <c r="AHZ149" s="11"/>
      <c r="AIA149" s="11"/>
      <c r="AIB149" s="11"/>
      <c r="AIC149" s="11"/>
      <c r="AID149" s="11"/>
      <c r="AIE149" s="11"/>
      <c r="AIF149" s="11"/>
      <c r="AIG149" s="11"/>
      <c r="AIH149" s="11"/>
      <c r="AII149" s="11"/>
      <c r="AIJ149" s="11"/>
      <c r="AIK149" s="11"/>
      <c r="AIL149" s="11"/>
      <c r="AIM149" s="11"/>
      <c r="AIN149" s="11"/>
      <c r="AIO149" s="11"/>
      <c r="AIP149" s="11"/>
      <c r="AIQ149" s="11"/>
      <c r="AIR149" s="11"/>
      <c r="AIS149" s="11"/>
      <c r="AIT149" s="11"/>
      <c r="AIU149" s="11"/>
      <c r="AIV149" s="11"/>
      <c r="AIW149" s="11"/>
      <c r="AIX149" s="11"/>
      <c r="AIY149" s="11"/>
      <c r="AIZ149" s="11"/>
      <c r="AJA149" s="11"/>
      <c r="AJB149" s="11"/>
      <c r="AJC149" s="11"/>
      <c r="AJD149" s="11"/>
      <c r="AJE149" s="11"/>
      <c r="AJF149" s="11"/>
      <c r="AJG149" s="11"/>
      <c r="AJH149" s="11"/>
      <c r="AJI149" s="11"/>
      <c r="AJJ149" s="11"/>
      <c r="AJK149" s="11"/>
      <c r="AJL149" s="11"/>
      <c r="AJM149" s="11"/>
      <c r="AJN149" s="11"/>
      <c r="AJO149" s="11"/>
      <c r="AJP149" s="11"/>
      <c r="AJQ149" s="11"/>
      <c r="AJR149" s="11"/>
      <c r="AJS149" s="11"/>
      <c r="AJT149" s="11"/>
      <c r="AJU149" s="11"/>
      <c r="AJV149" s="11"/>
      <c r="AJW149" s="11"/>
      <c r="AJX149" s="11"/>
      <c r="AJY149" s="11"/>
      <c r="AJZ149" s="11"/>
      <c r="AKA149" s="11"/>
      <c r="AKB149" s="11"/>
      <c r="AKC149" s="11"/>
      <c r="AKD149" s="11"/>
      <c r="AKE149" s="11"/>
      <c r="AKF149" s="11"/>
      <c r="AKG149" s="11"/>
      <c r="AKH149" s="11"/>
      <c r="AKI149" s="11"/>
      <c r="AKJ149" s="11"/>
      <c r="AKK149" s="11"/>
      <c r="AKL149" s="11"/>
      <c r="AKM149" s="11"/>
      <c r="AKN149" s="11"/>
      <c r="AKO149" s="11"/>
      <c r="AKP149" s="11"/>
      <c r="AKQ149" s="11"/>
      <c r="AKR149" s="11"/>
      <c r="AKS149" s="11"/>
      <c r="AKT149" s="11"/>
      <c r="AKU149" s="11"/>
      <c r="AKV149" s="11"/>
      <c r="AKW149" s="11"/>
      <c r="AKX149" s="11"/>
      <c r="AKY149" s="11"/>
      <c r="AKZ149" s="11"/>
      <c r="ALA149" s="11"/>
      <c r="ALB149" s="11"/>
      <c r="ALC149" s="11"/>
      <c r="ALD149" s="11"/>
      <c r="ALE149" s="11"/>
      <c r="ALF149" s="11"/>
      <c r="ALG149" s="11"/>
      <c r="ALH149" s="11"/>
      <c r="ALI149" s="11"/>
      <c r="ALJ149" s="11"/>
      <c r="ALK149" s="11"/>
      <c r="ALL149" s="11"/>
      <c r="ALM149" s="11"/>
      <c r="ALN149" s="11"/>
      <c r="ALO149" s="11"/>
      <c r="ALP149" s="11"/>
      <c r="ALQ149" s="11"/>
      <c r="ALR149" s="11"/>
      <c r="ALS149" s="11"/>
      <c r="ALT149" s="11"/>
      <c r="ALU149" s="11"/>
      <c r="ALV149" s="11"/>
      <c r="ALW149" s="11"/>
      <c r="ALX149" s="11"/>
      <c r="ALY149" s="11"/>
      <c r="ALZ149" s="11"/>
      <c r="AMA149" s="11"/>
      <c r="AMB149" s="11"/>
      <c r="AMC149" s="11"/>
    </row>
    <row r="150" spans="1:1017" ht="15.2" customHeight="1" x14ac:dyDescent="0.25">
      <c r="A150" s="44" t="s">
        <v>107</v>
      </c>
      <c r="B150" s="15" t="s">
        <v>124</v>
      </c>
      <c r="C150" s="8">
        <v>0.56899999999999995</v>
      </c>
      <c r="D150" s="8">
        <v>0.97899999999999998</v>
      </c>
      <c r="E150" s="9" t="s">
        <v>197</v>
      </c>
      <c r="F150" s="8">
        <f>0.9-0.47</f>
        <v>0.43000000000000005</v>
      </c>
      <c r="G150" s="47" t="s">
        <v>10</v>
      </c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  <c r="GF150" s="11"/>
      <c r="GG150" s="11"/>
      <c r="GH150" s="11"/>
      <c r="GI150" s="11"/>
      <c r="GJ150" s="11"/>
      <c r="GK150" s="11"/>
      <c r="GL150" s="11"/>
      <c r="GM150" s="11"/>
      <c r="GN150" s="11"/>
      <c r="GO150" s="11"/>
      <c r="GP150" s="11"/>
      <c r="GQ150" s="11"/>
      <c r="GR150" s="11"/>
      <c r="GS150" s="11"/>
      <c r="GT150" s="11"/>
      <c r="GU150" s="11"/>
      <c r="GV150" s="11"/>
      <c r="GW150" s="11"/>
      <c r="GX150" s="11"/>
      <c r="GY150" s="11"/>
      <c r="GZ150" s="11"/>
      <c r="HA150" s="11"/>
      <c r="HB150" s="11"/>
      <c r="HC150" s="11"/>
      <c r="HD150" s="11"/>
      <c r="HE150" s="11"/>
      <c r="HF150" s="11"/>
      <c r="HG150" s="11"/>
      <c r="HH150" s="11"/>
      <c r="HI150" s="11"/>
      <c r="HJ150" s="11"/>
      <c r="HK150" s="11"/>
      <c r="HL150" s="11"/>
      <c r="HM150" s="11"/>
      <c r="HN150" s="11"/>
      <c r="HO150" s="11"/>
      <c r="HP150" s="11"/>
      <c r="HQ150" s="11"/>
      <c r="HR150" s="11"/>
      <c r="HS150" s="11"/>
      <c r="HT150" s="11"/>
      <c r="HU150" s="11"/>
      <c r="HV150" s="11"/>
      <c r="HW150" s="11"/>
      <c r="HX150" s="11"/>
      <c r="HY150" s="11"/>
      <c r="HZ150" s="11"/>
      <c r="IA150" s="11"/>
      <c r="IB150" s="11"/>
      <c r="IC150" s="11"/>
      <c r="ID150" s="11"/>
      <c r="IE150" s="11"/>
      <c r="IF150" s="11"/>
      <c r="IG150" s="11"/>
      <c r="IH150" s="11"/>
      <c r="II150" s="11"/>
      <c r="IJ150" s="11"/>
      <c r="IK150" s="11"/>
      <c r="IL150" s="11"/>
      <c r="IM150" s="11"/>
      <c r="IN150" s="11"/>
      <c r="IO150" s="11"/>
      <c r="IP150" s="11"/>
      <c r="IQ150" s="11"/>
      <c r="IR150" s="11"/>
      <c r="IS150" s="11"/>
      <c r="IT150" s="11"/>
      <c r="IU150" s="11"/>
      <c r="IV150" s="11"/>
      <c r="IW150" s="11"/>
      <c r="IX150" s="11"/>
      <c r="IY150" s="11"/>
      <c r="IZ150" s="11"/>
      <c r="JA150" s="11"/>
      <c r="JB150" s="11"/>
      <c r="JC150" s="11"/>
      <c r="JD150" s="11"/>
      <c r="JE150" s="11"/>
      <c r="JF150" s="11"/>
      <c r="JG150" s="11"/>
      <c r="JH150" s="11"/>
      <c r="JI150" s="11"/>
      <c r="JJ150" s="11"/>
      <c r="JK150" s="11"/>
      <c r="JL150" s="11"/>
      <c r="JM150" s="11"/>
      <c r="JN150" s="11"/>
      <c r="JO150" s="11"/>
      <c r="JP150" s="11"/>
      <c r="JQ150" s="11"/>
      <c r="JR150" s="11"/>
      <c r="JS150" s="11"/>
      <c r="JT150" s="11"/>
      <c r="JU150" s="11"/>
      <c r="JV150" s="11"/>
      <c r="JW150" s="11"/>
      <c r="JX150" s="11"/>
      <c r="JY150" s="11"/>
      <c r="JZ150" s="11"/>
      <c r="KA150" s="11"/>
      <c r="KB150" s="11"/>
      <c r="KC150" s="11"/>
      <c r="KD150" s="11"/>
      <c r="KE150" s="11"/>
      <c r="KF150" s="11"/>
      <c r="KG150" s="11"/>
      <c r="KH150" s="11"/>
      <c r="KI150" s="11"/>
      <c r="KJ150" s="11"/>
      <c r="KK150" s="11"/>
      <c r="KL150" s="11"/>
      <c r="KM150" s="11"/>
      <c r="KN150" s="11"/>
      <c r="KO150" s="11"/>
      <c r="KP150" s="11"/>
      <c r="KQ150" s="11"/>
      <c r="KR150" s="11"/>
      <c r="KS150" s="11"/>
      <c r="KT150" s="11"/>
      <c r="KU150" s="11"/>
      <c r="KV150" s="11"/>
      <c r="KW150" s="11"/>
      <c r="KX150" s="11"/>
      <c r="KY150" s="11"/>
      <c r="KZ150" s="11"/>
      <c r="LA150" s="11"/>
      <c r="LB150" s="11"/>
      <c r="LC150" s="11"/>
      <c r="LD150" s="11"/>
      <c r="LE150" s="11"/>
      <c r="LF150" s="11"/>
      <c r="LG150" s="11"/>
      <c r="LH150" s="11"/>
      <c r="LI150" s="11"/>
      <c r="LJ150" s="11"/>
      <c r="LK150" s="11"/>
      <c r="LL150" s="11"/>
      <c r="LM150" s="11"/>
      <c r="LN150" s="11"/>
      <c r="LO150" s="11"/>
      <c r="LP150" s="11"/>
      <c r="LQ150" s="11"/>
      <c r="LR150" s="11"/>
      <c r="LS150" s="11"/>
      <c r="LT150" s="11"/>
      <c r="LU150" s="11"/>
      <c r="LV150" s="11"/>
      <c r="LW150" s="11"/>
      <c r="LX150" s="11"/>
      <c r="LY150" s="11"/>
      <c r="LZ150" s="11"/>
      <c r="MA150" s="11"/>
      <c r="MB150" s="11"/>
      <c r="MC150" s="11"/>
      <c r="MD150" s="11"/>
      <c r="ME150" s="11"/>
      <c r="MF150" s="11"/>
      <c r="MG150" s="11"/>
      <c r="MH150" s="11"/>
      <c r="MI150" s="11"/>
      <c r="MJ150" s="11"/>
      <c r="MK150" s="11"/>
      <c r="ML150" s="11"/>
      <c r="MM150" s="11"/>
      <c r="MN150" s="11"/>
      <c r="MO150" s="11"/>
      <c r="MP150" s="11"/>
      <c r="MQ150" s="11"/>
      <c r="MR150" s="11"/>
      <c r="MS150" s="11"/>
      <c r="MT150" s="11"/>
      <c r="MU150" s="11"/>
      <c r="MV150" s="11"/>
      <c r="MW150" s="11"/>
      <c r="MX150" s="11"/>
      <c r="MY150" s="11"/>
      <c r="MZ150" s="11"/>
      <c r="NA150" s="11"/>
      <c r="NB150" s="11"/>
      <c r="NC150" s="11"/>
      <c r="ND150" s="11"/>
      <c r="NE150" s="11"/>
      <c r="NF150" s="11"/>
      <c r="NG150" s="11"/>
      <c r="NH150" s="11"/>
      <c r="NI150" s="11"/>
      <c r="NJ150" s="11"/>
      <c r="NK150" s="11"/>
      <c r="NL150" s="11"/>
      <c r="NM150" s="11"/>
      <c r="NN150" s="11"/>
      <c r="NO150" s="11"/>
      <c r="NP150" s="11"/>
      <c r="NQ150" s="11"/>
      <c r="NR150" s="11"/>
      <c r="NS150" s="11"/>
      <c r="NT150" s="11"/>
      <c r="NU150" s="11"/>
      <c r="NV150" s="11"/>
      <c r="NW150" s="11"/>
      <c r="NX150" s="11"/>
      <c r="NY150" s="11"/>
      <c r="NZ150" s="11"/>
      <c r="OA150" s="11"/>
      <c r="OB150" s="11"/>
      <c r="OC150" s="11"/>
      <c r="OD150" s="11"/>
      <c r="OE150" s="11"/>
      <c r="OF150" s="11"/>
      <c r="OG150" s="11"/>
      <c r="OH150" s="11"/>
      <c r="OI150" s="11"/>
      <c r="OJ150" s="11"/>
      <c r="OK150" s="11"/>
      <c r="OL150" s="11"/>
      <c r="OM150" s="11"/>
      <c r="ON150" s="11"/>
      <c r="OO150" s="11"/>
      <c r="OP150" s="11"/>
      <c r="OQ150" s="11"/>
      <c r="OR150" s="11"/>
      <c r="OS150" s="11"/>
      <c r="OT150" s="11"/>
      <c r="OU150" s="11"/>
      <c r="OV150" s="11"/>
      <c r="OW150" s="11"/>
      <c r="OX150" s="11"/>
      <c r="OY150" s="11"/>
      <c r="OZ150" s="11"/>
      <c r="PA150" s="11"/>
      <c r="PB150" s="11"/>
      <c r="PC150" s="11"/>
      <c r="PD150" s="11"/>
      <c r="PE150" s="11"/>
      <c r="PF150" s="11"/>
      <c r="PG150" s="11"/>
      <c r="PH150" s="11"/>
      <c r="PI150" s="11"/>
      <c r="PJ150" s="11"/>
      <c r="PK150" s="11"/>
      <c r="PL150" s="11"/>
      <c r="PM150" s="11"/>
      <c r="PN150" s="11"/>
      <c r="PO150" s="11"/>
      <c r="PP150" s="11"/>
      <c r="PQ150" s="11"/>
      <c r="PR150" s="11"/>
      <c r="PS150" s="11"/>
      <c r="PT150" s="11"/>
      <c r="PU150" s="11"/>
      <c r="PV150" s="11"/>
      <c r="PW150" s="11"/>
      <c r="PX150" s="11"/>
      <c r="PY150" s="11"/>
      <c r="PZ150" s="11"/>
      <c r="QA150" s="11"/>
      <c r="QB150" s="11"/>
      <c r="QC150" s="11"/>
      <c r="QD150" s="11"/>
      <c r="QE150" s="11"/>
      <c r="QF150" s="11"/>
      <c r="QG150" s="11"/>
      <c r="QH150" s="11"/>
      <c r="QI150" s="11"/>
      <c r="QJ150" s="11"/>
      <c r="QK150" s="11"/>
      <c r="QL150" s="11"/>
      <c r="QM150" s="11"/>
      <c r="QN150" s="11"/>
      <c r="QO150" s="11"/>
      <c r="QP150" s="11"/>
      <c r="QQ150" s="11"/>
      <c r="QR150" s="11"/>
      <c r="QS150" s="11"/>
      <c r="QT150" s="11"/>
      <c r="QU150" s="11"/>
      <c r="QV150" s="11"/>
      <c r="QW150" s="11"/>
      <c r="QX150" s="11"/>
      <c r="QY150" s="11"/>
      <c r="QZ150" s="11"/>
      <c r="RA150" s="11"/>
      <c r="RB150" s="11"/>
      <c r="RC150" s="11"/>
      <c r="RD150" s="11"/>
      <c r="RE150" s="11"/>
      <c r="RF150" s="11"/>
      <c r="RG150" s="11"/>
      <c r="RH150" s="11"/>
      <c r="RI150" s="11"/>
      <c r="RJ150" s="11"/>
      <c r="RK150" s="11"/>
      <c r="RL150" s="11"/>
      <c r="RM150" s="11"/>
      <c r="RN150" s="11"/>
      <c r="RO150" s="11"/>
      <c r="RP150" s="11"/>
      <c r="RQ150" s="11"/>
      <c r="RR150" s="11"/>
      <c r="RS150" s="11"/>
      <c r="RT150" s="11"/>
      <c r="RU150" s="11"/>
      <c r="RV150" s="11"/>
      <c r="RW150" s="11"/>
      <c r="RX150" s="11"/>
      <c r="RY150" s="11"/>
      <c r="RZ150" s="11"/>
      <c r="SA150" s="11"/>
      <c r="SB150" s="11"/>
      <c r="SC150" s="11"/>
      <c r="SD150" s="11"/>
      <c r="SE150" s="11"/>
      <c r="SF150" s="11"/>
      <c r="SG150" s="11"/>
      <c r="SH150" s="11"/>
      <c r="SI150" s="11"/>
      <c r="SJ150" s="11"/>
      <c r="SK150" s="11"/>
      <c r="SL150" s="11"/>
      <c r="SM150" s="11"/>
      <c r="SN150" s="11"/>
      <c r="SO150" s="11"/>
      <c r="SP150" s="11"/>
      <c r="SQ150" s="11"/>
      <c r="SR150" s="11"/>
      <c r="SS150" s="11"/>
      <c r="ST150" s="11"/>
      <c r="SU150" s="11"/>
      <c r="SV150" s="11"/>
      <c r="SW150" s="11"/>
      <c r="SX150" s="11"/>
      <c r="SY150" s="11"/>
      <c r="SZ150" s="11"/>
      <c r="TA150" s="11"/>
      <c r="TB150" s="11"/>
      <c r="TC150" s="11"/>
      <c r="TD150" s="11"/>
      <c r="TE150" s="11"/>
      <c r="TF150" s="11"/>
      <c r="TG150" s="11"/>
      <c r="TH150" s="11"/>
      <c r="TI150" s="11"/>
      <c r="TJ150" s="11"/>
      <c r="TK150" s="11"/>
      <c r="TL150" s="11"/>
      <c r="TM150" s="11"/>
      <c r="TN150" s="11"/>
      <c r="TO150" s="11"/>
      <c r="TP150" s="11"/>
      <c r="TQ150" s="11"/>
      <c r="TR150" s="11"/>
      <c r="TS150" s="11"/>
      <c r="TT150" s="11"/>
      <c r="TU150" s="11"/>
      <c r="TV150" s="11"/>
      <c r="TW150" s="11"/>
      <c r="TX150" s="11"/>
      <c r="TY150" s="11"/>
      <c r="TZ150" s="11"/>
      <c r="UA150" s="11"/>
      <c r="UB150" s="11"/>
      <c r="UC150" s="11"/>
      <c r="UD150" s="11"/>
      <c r="UE150" s="11"/>
      <c r="UF150" s="11"/>
      <c r="UG150" s="11"/>
      <c r="UH150" s="11"/>
      <c r="UI150" s="11"/>
      <c r="UJ150" s="11"/>
      <c r="UK150" s="11"/>
      <c r="UL150" s="11"/>
      <c r="UM150" s="11"/>
      <c r="UN150" s="11"/>
      <c r="UO150" s="11"/>
      <c r="UP150" s="11"/>
      <c r="UQ150" s="11"/>
      <c r="UR150" s="11"/>
      <c r="US150" s="11"/>
      <c r="UT150" s="11"/>
      <c r="UU150" s="11"/>
      <c r="UV150" s="11"/>
      <c r="UW150" s="11"/>
      <c r="UX150" s="11"/>
      <c r="UY150" s="11"/>
      <c r="UZ150" s="11"/>
      <c r="VA150" s="11"/>
      <c r="VB150" s="11"/>
      <c r="VC150" s="11"/>
      <c r="VD150" s="11"/>
      <c r="VE150" s="11"/>
      <c r="VF150" s="11"/>
      <c r="VG150" s="11"/>
      <c r="VH150" s="11"/>
      <c r="VI150" s="11"/>
      <c r="VJ150" s="11"/>
      <c r="VK150" s="11"/>
      <c r="VL150" s="11"/>
      <c r="VM150" s="11"/>
      <c r="VN150" s="11"/>
      <c r="VO150" s="11"/>
      <c r="VP150" s="11"/>
      <c r="VQ150" s="11"/>
      <c r="VR150" s="11"/>
      <c r="VS150" s="11"/>
      <c r="VT150" s="11"/>
      <c r="VU150" s="11"/>
      <c r="VV150" s="11"/>
      <c r="VW150" s="11"/>
      <c r="VX150" s="11"/>
      <c r="VY150" s="11"/>
      <c r="VZ150" s="11"/>
      <c r="WA150" s="11"/>
      <c r="WB150" s="11"/>
      <c r="WC150" s="11"/>
      <c r="WD150" s="11"/>
      <c r="WE150" s="11"/>
      <c r="WF150" s="11"/>
      <c r="WG150" s="11"/>
      <c r="WH150" s="11"/>
      <c r="WI150" s="11"/>
      <c r="WJ150" s="11"/>
      <c r="WK150" s="11"/>
      <c r="WL150" s="11"/>
      <c r="WM150" s="11"/>
      <c r="WN150" s="11"/>
      <c r="WO150" s="11"/>
      <c r="WP150" s="11"/>
      <c r="WQ150" s="11"/>
      <c r="WR150" s="11"/>
      <c r="WS150" s="11"/>
      <c r="WT150" s="11"/>
      <c r="WU150" s="11"/>
      <c r="WV150" s="11"/>
      <c r="WW150" s="11"/>
      <c r="WX150" s="11"/>
      <c r="WY150" s="11"/>
      <c r="WZ150" s="11"/>
      <c r="XA150" s="11"/>
      <c r="XB150" s="11"/>
      <c r="XC150" s="11"/>
      <c r="XD150" s="11"/>
      <c r="XE150" s="11"/>
      <c r="XF150" s="11"/>
      <c r="XG150" s="11"/>
      <c r="XH150" s="11"/>
      <c r="XI150" s="11"/>
      <c r="XJ150" s="11"/>
      <c r="XK150" s="11"/>
      <c r="XL150" s="11"/>
      <c r="XM150" s="11"/>
      <c r="XN150" s="11"/>
      <c r="XO150" s="11"/>
      <c r="XP150" s="11"/>
      <c r="XQ150" s="11"/>
      <c r="XR150" s="11"/>
      <c r="XS150" s="11"/>
      <c r="XT150" s="11"/>
      <c r="XU150" s="11"/>
      <c r="XV150" s="11"/>
      <c r="XW150" s="11"/>
      <c r="XX150" s="11"/>
      <c r="XY150" s="11"/>
      <c r="XZ150" s="11"/>
      <c r="YA150" s="11"/>
      <c r="YB150" s="11"/>
      <c r="YC150" s="11"/>
      <c r="YD150" s="11"/>
      <c r="YE150" s="11"/>
      <c r="YF150" s="11"/>
      <c r="YG150" s="11"/>
      <c r="YH150" s="11"/>
      <c r="YI150" s="11"/>
      <c r="YJ150" s="11"/>
      <c r="YK150" s="11"/>
      <c r="YL150" s="11"/>
      <c r="YM150" s="11"/>
      <c r="YN150" s="11"/>
      <c r="YO150" s="11"/>
      <c r="YP150" s="11"/>
      <c r="YQ150" s="11"/>
      <c r="YR150" s="11"/>
      <c r="YS150" s="11"/>
      <c r="YT150" s="11"/>
      <c r="YU150" s="11"/>
      <c r="YV150" s="11"/>
      <c r="YW150" s="11"/>
      <c r="YX150" s="11"/>
      <c r="YY150" s="11"/>
      <c r="YZ150" s="11"/>
      <c r="ZA150" s="11"/>
      <c r="ZB150" s="11"/>
      <c r="ZC150" s="11"/>
      <c r="ZD150" s="11"/>
      <c r="ZE150" s="11"/>
      <c r="ZF150" s="11"/>
      <c r="ZG150" s="11"/>
      <c r="ZH150" s="11"/>
      <c r="ZI150" s="11"/>
      <c r="ZJ150" s="11"/>
      <c r="ZK150" s="11"/>
      <c r="ZL150" s="11"/>
      <c r="ZM150" s="11"/>
      <c r="ZN150" s="11"/>
      <c r="ZO150" s="11"/>
      <c r="ZP150" s="11"/>
      <c r="ZQ150" s="11"/>
      <c r="ZR150" s="11"/>
      <c r="ZS150" s="11"/>
      <c r="ZT150" s="11"/>
      <c r="ZU150" s="11"/>
      <c r="ZV150" s="11"/>
      <c r="ZW150" s="11"/>
      <c r="ZX150" s="11"/>
      <c r="ZY150" s="11"/>
      <c r="ZZ150" s="11"/>
      <c r="AAA150" s="11"/>
      <c r="AAB150" s="11"/>
      <c r="AAC150" s="11"/>
      <c r="AAD150" s="11"/>
      <c r="AAE150" s="11"/>
      <c r="AAF150" s="11"/>
      <c r="AAG150" s="11"/>
      <c r="AAH150" s="11"/>
      <c r="AAI150" s="11"/>
      <c r="AAJ150" s="11"/>
      <c r="AAK150" s="11"/>
      <c r="AAL150" s="11"/>
      <c r="AAM150" s="11"/>
      <c r="AAN150" s="11"/>
      <c r="AAO150" s="11"/>
      <c r="AAP150" s="11"/>
      <c r="AAQ150" s="11"/>
      <c r="AAR150" s="11"/>
      <c r="AAS150" s="11"/>
      <c r="AAT150" s="11"/>
      <c r="AAU150" s="11"/>
      <c r="AAV150" s="11"/>
      <c r="AAW150" s="11"/>
      <c r="AAX150" s="11"/>
      <c r="AAY150" s="11"/>
      <c r="AAZ150" s="11"/>
      <c r="ABA150" s="11"/>
      <c r="ABB150" s="11"/>
      <c r="ABC150" s="11"/>
      <c r="ABD150" s="11"/>
      <c r="ABE150" s="11"/>
      <c r="ABF150" s="11"/>
      <c r="ABG150" s="11"/>
      <c r="ABH150" s="11"/>
      <c r="ABI150" s="11"/>
      <c r="ABJ150" s="11"/>
      <c r="ABK150" s="11"/>
      <c r="ABL150" s="11"/>
      <c r="ABM150" s="11"/>
      <c r="ABN150" s="11"/>
      <c r="ABO150" s="11"/>
      <c r="ABP150" s="11"/>
      <c r="ABQ150" s="11"/>
      <c r="ABR150" s="11"/>
      <c r="ABS150" s="11"/>
      <c r="ABT150" s="11"/>
      <c r="ABU150" s="11"/>
      <c r="ABV150" s="11"/>
      <c r="ABW150" s="11"/>
      <c r="ABX150" s="11"/>
      <c r="ABY150" s="11"/>
      <c r="ABZ150" s="11"/>
      <c r="ACA150" s="11"/>
      <c r="ACB150" s="11"/>
      <c r="ACC150" s="11"/>
      <c r="ACD150" s="11"/>
      <c r="ACE150" s="11"/>
      <c r="ACF150" s="11"/>
      <c r="ACG150" s="11"/>
      <c r="ACH150" s="11"/>
      <c r="ACI150" s="11"/>
      <c r="ACJ150" s="11"/>
      <c r="ACK150" s="11"/>
      <c r="ACL150" s="11"/>
      <c r="ACM150" s="11"/>
      <c r="ACN150" s="11"/>
      <c r="ACO150" s="11"/>
      <c r="ACP150" s="11"/>
      <c r="ACQ150" s="11"/>
      <c r="ACR150" s="11"/>
      <c r="ACS150" s="11"/>
      <c r="ACT150" s="11"/>
      <c r="ACU150" s="11"/>
      <c r="ACV150" s="11"/>
      <c r="ACW150" s="11"/>
      <c r="ACX150" s="11"/>
      <c r="ACY150" s="11"/>
      <c r="ACZ150" s="11"/>
      <c r="ADA150" s="11"/>
      <c r="ADB150" s="11"/>
      <c r="ADC150" s="11"/>
      <c r="ADD150" s="11"/>
      <c r="ADE150" s="11"/>
      <c r="ADF150" s="11"/>
      <c r="ADG150" s="11"/>
      <c r="ADH150" s="11"/>
      <c r="ADI150" s="11"/>
      <c r="ADJ150" s="11"/>
      <c r="ADK150" s="11"/>
      <c r="ADL150" s="11"/>
      <c r="ADM150" s="11"/>
      <c r="ADN150" s="11"/>
      <c r="ADO150" s="11"/>
      <c r="ADP150" s="11"/>
      <c r="ADQ150" s="11"/>
      <c r="ADR150" s="11"/>
      <c r="ADS150" s="11"/>
      <c r="ADT150" s="11"/>
      <c r="ADU150" s="11"/>
      <c r="ADV150" s="11"/>
      <c r="ADW150" s="11"/>
      <c r="ADX150" s="11"/>
      <c r="ADY150" s="11"/>
      <c r="ADZ150" s="11"/>
      <c r="AEA150" s="11"/>
      <c r="AEB150" s="11"/>
      <c r="AEC150" s="11"/>
      <c r="AED150" s="11"/>
      <c r="AEE150" s="11"/>
      <c r="AEF150" s="11"/>
      <c r="AEG150" s="11"/>
      <c r="AEH150" s="11"/>
      <c r="AEI150" s="11"/>
      <c r="AEJ150" s="11"/>
      <c r="AEK150" s="11"/>
      <c r="AEL150" s="11"/>
      <c r="AEM150" s="11"/>
      <c r="AEN150" s="11"/>
      <c r="AEO150" s="11"/>
      <c r="AEP150" s="11"/>
      <c r="AEQ150" s="11"/>
      <c r="AER150" s="11"/>
      <c r="AES150" s="11"/>
      <c r="AET150" s="11"/>
      <c r="AEU150" s="11"/>
      <c r="AEV150" s="11"/>
      <c r="AEW150" s="11"/>
      <c r="AEX150" s="11"/>
      <c r="AEY150" s="11"/>
      <c r="AEZ150" s="11"/>
      <c r="AFA150" s="11"/>
      <c r="AFB150" s="11"/>
      <c r="AFC150" s="11"/>
      <c r="AFD150" s="11"/>
      <c r="AFE150" s="11"/>
      <c r="AFF150" s="11"/>
      <c r="AFG150" s="11"/>
      <c r="AFH150" s="11"/>
      <c r="AFI150" s="11"/>
      <c r="AFJ150" s="11"/>
      <c r="AFK150" s="11"/>
      <c r="AFL150" s="11"/>
      <c r="AFM150" s="11"/>
      <c r="AFN150" s="11"/>
      <c r="AFO150" s="11"/>
      <c r="AFP150" s="11"/>
      <c r="AFQ150" s="11"/>
      <c r="AFR150" s="11"/>
      <c r="AFS150" s="11"/>
      <c r="AFT150" s="11"/>
      <c r="AFU150" s="11"/>
      <c r="AFV150" s="11"/>
      <c r="AFW150" s="11"/>
      <c r="AFX150" s="11"/>
      <c r="AFY150" s="11"/>
      <c r="AFZ150" s="11"/>
      <c r="AGA150" s="11"/>
      <c r="AGB150" s="11"/>
      <c r="AGC150" s="11"/>
      <c r="AGD150" s="11"/>
      <c r="AGE150" s="11"/>
      <c r="AGF150" s="11"/>
      <c r="AGG150" s="11"/>
      <c r="AGH150" s="11"/>
      <c r="AGI150" s="11"/>
      <c r="AGJ150" s="11"/>
      <c r="AGK150" s="11"/>
      <c r="AGL150" s="11"/>
      <c r="AGM150" s="11"/>
      <c r="AGN150" s="11"/>
      <c r="AGO150" s="11"/>
      <c r="AGP150" s="11"/>
      <c r="AGQ150" s="11"/>
      <c r="AGR150" s="11"/>
      <c r="AGS150" s="11"/>
      <c r="AGT150" s="11"/>
      <c r="AGU150" s="11"/>
      <c r="AGV150" s="11"/>
      <c r="AGW150" s="11"/>
      <c r="AGX150" s="11"/>
      <c r="AGY150" s="11"/>
      <c r="AGZ150" s="11"/>
      <c r="AHA150" s="11"/>
      <c r="AHB150" s="11"/>
      <c r="AHC150" s="11"/>
      <c r="AHD150" s="11"/>
      <c r="AHE150" s="11"/>
      <c r="AHF150" s="11"/>
      <c r="AHG150" s="11"/>
      <c r="AHH150" s="11"/>
      <c r="AHI150" s="11"/>
      <c r="AHJ150" s="11"/>
      <c r="AHK150" s="11"/>
      <c r="AHL150" s="11"/>
      <c r="AHM150" s="11"/>
      <c r="AHN150" s="11"/>
      <c r="AHO150" s="11"/>
      <c r="AHP150" s="11"/>
      <c r="AHQ150" s="11"/>
      <c r="AHR150" s="11"/>
      <c r="AHS150" s="11"/>
      <c r="AHT150" s="11"/>
      <c r="AHU150" s="11"/>
      <c r="AHV150" s="11"/>
      <c r="AHW150" s="11"/>
      <c r="AHX150" s="11"/>
      <c r="AHY150" s="11"/>
      <c r="AHZ150" s="11"/>
      <c r="AIA150" s="11"/>
      <c r="AIB150" s="11"/>
      <c r="AIC150" s="11"/>
      <c r="AID150" s="11"/>
      <c r="AIE150" s="11"/>
      <c r="AIF150" s="11"/>
      <c r="AIG150" s="11"/>
      <c r="AIH150" s="11"/>
      <c r="AII150" s="11"/>
      <c r="AIJ150" s="11"/>
      <c r="AIK150" s="11"/>
      <c r="AIL150" s="11"/>
      <c r="AIM150" s="11"/>
      <c r="AIN150" s="11"/>
      <c r="AIO150" s="11"/>
      <c r="AIP150" s="11"/>
      <c r="AIQ150" s="11"/>
      <c r="AIR150" s="11"/>
      <c r="AIS150" s="11"/>
      <c r="AIT150" s="11"/>
      <c r="AIU150" s="11"/>
      <c r="AIV150" s="11"/>
      <c r="AIW150" s="11"/>
      <c r="AIX150" s="11"/>
      <c r="AIY150" s="11"/>
      <c r="AIZ150" s="11"/>
      <c r="AJA150" s="11"/>
      <c r="AJB150" s="11"/>
      <c r="AJC150" s="11"/>
      <c r="AJD150" s="11"/>
      <c r="AJE150" s="11"/>
      <c r="AJF150" s="11"/>
      <c r="AJG150" s="11"/>
      <c r="AJH150" s="11"/>
      <c r="AJI150" s="11"/>
      <c r="AJJ150" s="11"/>
      <c r="AJK150" s="11"/>
      <c r="AJL150" s="11"/>
      <c r="AJM150" s="11"/>
      <c r="AJN150" s="11"/>
      <c r="AJO150" s="11"/>
      <c r="AJP150" s="11"/>
      <c r="AJQ150" s="11"/>
      <c r="AJR150" s="11"/>
      <c r="AJS150" s="11"/>
      <c r="AJT150" s="11"/>
      <c r="AJU150" s="11"/>
      <c r="AJV150" s="11"/>
      <c r="AJW150" s="11"/>
      <c r="AJX150" s="11"/>
      <c r="AJY150" s="11"/>
      <c r="AJZ150" s="11"/>
      <c r="AKA150" s="11"/>
      <c r="AKB150" s="11"/>
      <c r="AKC150" s="11"/>
      <c r="AKD150" s="11"/>
      <c r="AKE150" s="11"/>
      <c r="AKF150" s="11"/>
      <c r="AKG150" s="11"/>
      <c r="AKH150" s="11"/>
      <c r="AKI150" s="11"/>
      <c r="AKJ150" s="11"/>
      <c r="AKK150" s="11"/>
      <c r="AKL150" s="11"/>
      <c r="AKM150" s="11"/>
      <c r="AKN150" s="11"/>
      <c r="AKO150" s="11"/>
      <c r="AKP150" s="11"/>
      <c r="AKQ150" s="11"/>
      <c r="AKR150" s="11"/>
      <c r="AKS150" s="11"/>
      <c r="AKT150" s="11"/>
      <c r="AKU150" s="11"/>
      <c r="AKV150" s="11"/>
      <c r="AKW150" s="11"/>
      <c r="AKX150" s="11"/>
      <c r="AKY150" s="11"/>
      <c r="AKZ150" s="11"/>
      <c r="ALA150" s="11"/>
      <c r="ALB150" s="11"/>
      <c r="ALC150" s="11"/>
      <c r="ALD150" s="11"/>
      <c r="ALE150" s="11"/>
      <c r="ALF150" s="11"/>
      <c r="ALG150" s="11"/>
      <c r="ALH150" s="11"/>
      <c r="ALI150" s="11"/>
      <c r="ALJ150" s="11"/>
      <c r="ALK150" s="11"/>
      <c r="ALL150" s="11"/>
      <c r="ALM150" s="11"/>
      <c r="ALN150" s="11"/>
      <c r="ALO150" s="11"/>
      <c r="ALP150" s="11"/>
      <c r="ALQ150" s="11"/>
      <c r="ALR150" s="11"/>
      <c r="ALS150" s="11"/>
      <c r="ALT150" s="11"/>
      <c r="ALU150" s="11"/>
      <c r="ALV150" s="11"/>
      <c r="ALW150" s="11"/>
      <c r="ALX150" s="11"/>
      <c r="ALY150" s="11"/>
      <c r="ALZ150" s="11"/>
      <c r="AMA150" s="11"/>
      <c r="AMB150" s="11"/>
      <c r="AMC150" s="11"/>
    </row>
    <row r="151" spans="1:1017" ht="15.2" customHeight="1" x14ac:dyDescent="0.25">
      <c r="A151" s="36" t="s">
        <v>108</v>
      </c>
      <c r="B151" s="9" t="s">
        <v>19</v>
      </c>
      <c r="C151" s="8">
        <v>0.222</v>
      </c>
      <c r="D151" s="8">
        <v>0.45200000000000001</v>
      </c>
      <c r="E151" s="9" t="s">
        <v>145</v>
      </c>
      <c r="F151" s="8">
        <f>1.011-0.225-0.13-0.04-0.085-0.1-0.015-0.08-0.19</f>
        <v>0.14599999999999991</v>
      </c>
      <c r="G151" s="47" t="s">
        <v>10</v>
      </c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11"/>
      <c r="GL151" s="11"/>
      <c r="GM151" s="11"/>
      <c r="GN151" s="11"/>
      <c r="GO151" s="11"/>
      <c r="GP151" s="11"/>
      <c r="GQ151" s="11"/>
      <c r="GR151" s="11"/>
      <c r="GS151" s="11"/>
      <c r="GT151" s="11"/>
      <c r="GU151" s="11"/>
      <c r="GV151" s="11"/>
      <c r="GW151" s="11"/>
      <c r="GX151" s="11"/>
      <c r="GY151" s="11"/>
      <c r="GZ151" s="11"/>
      <c r="HA151" s="11"/>
      <c r="HB151" s="11"/>
      <c r="HC151" s="11"/>
      <c r="HD151" s="11"/>
      <c r="HE151" s="11"/>
      <c r="HF151" s="11"/>
      <c r="HG151" s="11"/>
      <c r="HH151" s="11"/>
      <c r="HI151" s="11"/>
      <c r="HJ151" s="11"/>
      <c r="HK151" s="11"/>
      <c r="HL151" s="11"/>
      <c r="HM151" s="11"/>
      <c r="HN151" s="11"/>
      <c r="HO151" s="11"/>
      <c r="HP151" s="11"/>
      <c r="HQ151" s="11"/>
      <c r="HR151" s="11"/>
      <c r="HS151" s="11"/>
      <c r="HT151" s="11"/>
      <c r="HU151" s="11"/>
      <c r="HV151" s="11"/>
      <c r="HW151" s="11"/>
      <c r="HX151" s="11"/>
      <c r="HY151" s="11"/>
      <c r="HZ151" s="11"/>
      <c r="IA151" s="11"/>
      <c r="IB151" s="11"/>
      <c r="IC151" s="11"/>
      <c r="ID151" s="11"/>
      <c r="IE151" s="11"/>
      <c r="IF151" s="11"/>
      <c r="IG151" s="11"/>
      <c r="IH151" s="11"/>
      <c r="II151" s="11"/>
      <c r="IJ151" s="11"/>
      <c r="IK151" s="11"/>
      <c r="IL151" s="11"/>
      <c r="IM151" s="11"/>
      <c r="IN151" s="11"/>
      <c r="IO151" s="11"/>
      <c r="IP151" s="11"/>
      <c r="IQ151" s="11"/>
      <c r="IR151" s="11"/>
      <c r="IS151" s="11"/>
      <c r="IT151" s="11"/>
      <c r="IU151" s="11"/>
      <c r="IV151" s="11"/>
      <c r="IW151" s="11"/>
      <c r="IX151" s="11"/>
      <c r="IY151" s="11"/>
      <c r="IZ151" s="11"/>
      <c r="JA151" s="11"/>
      <c r="JB151" s="11"/>
      <c r="JC151" s="11"/>
      <c r="JD151" s="11"/>
      <c r="JE151" s="11"/>
      <c r="JF151" s="11"/>
      <c r="JG151" s="11"/>
      <c r="JH151" s="11"/>
      <c r="JI151" s="11"/>
      <c r="JJ151" s="11"/>
      <c r="JK151" s="11"/>
      <c r="JL151" s="11"/>
      <c r="JM151" s="11"/>
      <c r="JN151" s="11"/>
      <c r="JO151" s="11"/>
      <c r="JP151" s="11"/>
      <c r="JQ151" s="11"/>
      <c r="JR151" s="11"/>
      <c r="JS151" s="11"/>
      <c r="JT151" s="11"/>
      <c r="JU151" s="11"/>
      <c r="JV151" s="11"/>
      <c r="JW151" s="11"/>
      <c r="JX151" s="11"/>
      <c r="JY151" s="11"/>
      <c r="JZ151" s="11"/>
      <c r="KA151" s="11"/>
      <c r="KB151" s="11"/>
      <c r="KC151" s="11"/>
      <c r="KD151" s="11"/>
      <c r="KE151" s="11"/>
      <c r="KF151" s="11"/>
      <c r="KG151" s="11"/>
      <c r="KH151" s="11"/>
      <c r="KI151" s="11"/>
      <c r="KJ151" s="11"/>
      <c r="KK151" s="11"/>
      <c r="KL151" s="11"/>
      <c r="KM151" s="11"/>
      <c r="KN151" s="11"/>
      <c r="KO151" s="11"/>
      <c r="KP151" s="11"/>
      <c r="KQ151" s="11"/>
      <c r="KR151" s="11"/>
      <c r="KS151" s="11"/>
      <c r="KT151" s="11"/>
      <c r="KU151" s="11"/>
      <c r="KV151" s="11"/>
      <c r="KW151" s="11"/>
      <c r="KX151" s="11"/>
      <c r="KY151" s="11"/>
      <c r="KZ151" s="11"/>
      <c r="LA151" s="11"/>
      <c r="LB151" s="11"/>
      <c r="LC151" s="11"/>
      <c r="LD151" s="11"/>
      <c r="LE151" s="11"/>
      <c r="LF151" s="11"/>
      <c r="LG151" s="11"/>
      <c r="LH151" s="11"/>
      <c r="LI151" s="11"/>
      <c r="LJ151" s="11"/>
      <c r="LK151" s="11"/>
      <c r="LL151" s="11"/>
      <c r="LM151" s="11"/>
      <c r="LN151" s="11"/>
      <c r="LO151" s="11"/>
      <c r="LP151" s="11"/>
      <c r="LQ151" s="11"/>
      <c r="LR151" s="11"/>
      <c r="LS151" s="11"/>
      <c r="LT151" s="11"/>
      <c r="LU151" s="11"/>
      <c r="LV151" s="11"/>
      <c r="LW151" s="11"/>
      <c r="LX151" s="11"/>
      <c r="LY151" s="11"/>
      <c r="LZ151" s="11"/>
      <c r="MA151" s="11"/>
      <c r="MB151" s="11"/>
      <c r="MC151" s="11"/>
      <c r="MD151" s="11"/>
      <c r="ME151" s="11"/>
      <c r="MF151" s="11"/>
      <c r="MG151" s="11"/>
      <c r="MH151" s="11"/>
      <c r="MI151" s="11"/>
      <c r="MJ151" s="11"/>
      <c r="MK151" s="11"/>
      <c r="ML151" s="11"/>
      <c r="MM151" s="11"/>
      <c r="MN151" s="11"/>
      <c r="MO151" s="11"/>
      <c r="MP151" s="11"/>
      <c r="MQ151" s="11"/>
      <c r="MR151" s="11"/>
      <c r="MS151" s="11"/>
      <c r="MT151" s="11"/>
      <c r="MU151" s="11"/>
      <c r="MV151" s="11"/>
      <c r="MW151" s="11"/>
      <c r="MX151" s="11"/>
      <c r="MY151" s="11"/>
      <c r="MZ151" s="11"/>
      <c r="NA151" s="11"/>
      <c r="NB151" s="11"/>
      <c r="NC151" s="11"/>
      <c r="ND151" s="11"/>
      <c r="NE151" s="11"/>
      <c r="NF151" s="11"/>
      <c r="NG151" s="11"/>
      <c r="NH151" s="11"/>
      <c r="NI151" s="11"/>
      <c r="NJ151" s="11"/>
      <c r="NK151" s="11"/>
      <c r="NL151" s="11"/>
      <c r="NM151" s="11"/>
      <c r="NN151" s="11"/>
      <c r="NO151" s="11"/>
      <c r="NP151" s="11"/>
      <c r="NQ151" s="11"/>
      <c r="NR151" s="11"/>
      <c r="NS151" s="11"/>
      <c r="NT151" s="11"/>
      <c r="NU151" s="11"/>
      <c r="NV151" s="11"/>
      <c r="NW151" s="11"/>
      <c r="NX151" s="11"/>
      <c r="NY151" s="11"/>
      <c r="NZ151" s="11"/>
      <c r="OA151" s="11"/>
      <c r="OB151" s="11"/>
      <c r="OC151" s="11"/>
      <c r="OD151" s="11"/>
      <c r="OE151" s="11"/>
      <c r="OF151" s="11"/>
      <c r="OG151" s="11"/>
      <c r="OH151" s="11"/>
      <c r="OI151" s="11"/>
      <c r="OJ151" s="11"/>
      <c r="OK151" s="11"/>
      <c r="OL151" s="11"/>
      <c r="OM151" s="11"/>
      <c r="ON151" s="11"/>
      <c r="OO151" s="11"/>
      <c r="OP151" s="11"/>
      <c r="OQ151" s="11"/>
      <c r="OR151" s="11"/>
      <c r="OS151" s="11"/>
      <c r="OT151" s="11"/>
      <c r="OU151" s="11"/>
      <c r="OV151" s="11"/>
      <c r="OW151" s="11"/>
      <c r="OX151" s="11"/>
      <c r="OY151" s="11"/>
      <c r="OZ151" s="11"/>
      <c r="PA151" s="11"/>
      <c r="PB151" s="11"/>
      <c r="PC151" s="11"/>
      <c r="PD151" s="11"/>
      <c r="PE151" s="11"/>
      <c r="PF151" s="11"/>
      <c r="PG151" s="11"/>
      <c r="PH151" s="11"/>
      <c r="PI151" s="11"/>
      <c r="PJ151" s="11"/>
      <c r="PK151" s="11"/>
      <c r="PL151" s="11"/>
      <c r="PM151" s="11"/>
      <c r="PN151" s="11"/>
      <c r="PO151" s="11"/>
      <c r="PP151" s="11"/>
      <c r="PQ151" s="11"/>
      <c r="PR151" s="11"/>
      <c r="PS151" s="11"/>
      <c r="PT151" s="11"/>
      <c r="PU151" s="11"/>
      <c r="PV151" s="11"/>
      <c r="PW151" s="11"/>
      <c r="PX151" s="11"/>
      <c r="PY151" s="11"/>
      <c r="PZ151" s="11"/>
      <c r="QA151" s="11"/>
      <c r="QB151" s="11"/>
      <c r="QC151" s="11"/>
      <c r="QD151" s="11"/>
      <c r="QE151" s="11"/>
      <c r="QF151" s="11"/>
      <c r="QG151" s="11"/>
      <c r="QH151" s="11"/>
      <c r="QI151" s="11"/>
      <c r="QJ151" s="11"/>
      <c r="QK151" s="11"/>
      <c r="QL151" s="11"/>
      <c r="QM151" s="11"/>
      <c r="QN151" s="11"/>
      <c r="QO151" s="11"/>
      <c r="QP151" s="11"/>
      <c r="QQ151" s="11"/>
      <c r="QR151" s="11"/>
      <c r="QS151" s="11"/>
      <c r="QT151" s="11"/>
      <c r="QU151" s="11"/>
      <c r="QV151" s="11"/>
      <c r="QW151" s="11"/>
      <c r="QX151" s="11"/>
      <c r="QY151" s="11"/>
      <c r="QZ151" s="11"/>
      <c r="RA151" s="11"/>
      <c r="RB151" s="11"/>
      <c r="RC151" s="11"/>
      <c r="RD151" s="11"/>
      <c r="RE151" s="11"/>
      <c r="RF151" s="11"/>
      <c r="RG151" s="11"/>
      <c r="RH151" s="11"/>
      <c r="RI151" s="11"/>
      <c r="RJ151" s="11"/>
      <c r="RK151" s="11"/>
      <c r="RL151" s="11"/>
      <c r="RM151" s="11"/>
      <c r="RN151" s="11"/>
      <c r="RO151" s="11"/>
      <c r="RP151" s="11"/>
      <c r="RQ151" s="11"/>
      <c r="RR151" s="11"/>
      <c r="RS151" s="11"/>
      <c r="RT151" s="11"/>
      <c r="RU151" s="11"/>
      <c r="RV151" s="11"/>
      <c r="RW151" s="11"/>
      <c r="RX151" s="11"/>
      <c r="RY151" s="11"/>
      <c r="RZ151" s="11"/>
      <c r="SA151" s="11"/>
      <c r="SB151" s="11"/>
      <c r="SC151" s="11"/>
      <c r="SD151" s="11"/>
      <c r="SE151" s="11"/>
      <c r="SF151" s="11"/>
      <c r="SG151" s="11"/>
      <c r="SH151" s="11"/>
      <c r="SI151" s="11"/>
      <c r="SJ151" s="11"/>
      <c r="SK151" s="11"/>
      <c r="SL151" s="11"/>
      <c r="SM151" s="11"/>
      <c r="SN151" s="11"/>
      <c r="SO151" s="11"/>
      <c r="SP151" s="11"/>
      <c r="SQ151" s="11"/>
      <c r="SR151" s="11"/>
      <c r="SS151" s="11"/>
      <c r="ST151" s="11"/>
      <c r="SU151" s="11"/>
      <c r="SV151" s="11"/>
      <c r="SW151" s="11"/>
      <c r="SX151" s="11"/>
      <c r="SY151" s="11"/>
      <c r="SZ151" s="11"/>
      <c r="TA151" s="11"/>
      <c r="TB151" s="11"/>
      <c r="TC151" s="11"/>
      <c r="TD151" s="11"/>
      <c r="TE151" s="11"/>
      <c r="TF151" s="11"/>
      <c r="TG151" s="11"/>
      <c r="TH151" s="11"/>
      <c r="TI151" s="11"/>
      <c r="TJ151" s="11"/>
      <c r="TK151" s="11"/>
      <c r="TL151" s="11"/>
      <c r="TM151" s="11"/>
      <c r="TN151" s="11"/>
      <c r="TO151" s="11"/>
      <c r="TP151" s="11"/>
      <c r="TQ151" s="11"/>
      <c r="TR151" s="11"/>
      <c r="TS151" s="11"/>
      <c r="TT151" s="11"/>
      <c r="TU151" s="11"/>
      <c r="TV151" s="11"/>
      <c r="TW151" s="11"/>
      <c r="TX151" s="11"/>
      <c r="TY151" s="11"/>
      <c r="TZ151" s="11"/>
      <c r="UA151" s="11"/>
      <c r="UB151" s="11"/>
      <c r="UC151" s="11"/>
      <c r="UD151" s="11"/>
      <c r="UE151" s="11"/>
      <c r="UF151" s="11"/>
      <c r="UG151" s="11"/>
      <c r="UH151" s="11"/>
      <c r="UI151" s="11"/>
      <c r="UJ151" s="11"/>
      <c r="UK151" s="11"/>
      <c r="UL151" s="11"/>
      <c r="UM151" s="11"/>
      <c r="UN151" s="11"/>
      <c r="UO151" s="11"/>
      <c r="UP151" s="11"/>
      <c r="UQ151" s="11"/>
      <c r="UR151" s="11"/>
      <c r="US151" s="11"/>
      <c r="UT151" s="11"/>
      <c r="UU151" s="11"/>
      <c r="UV151" s="11"/>
      <c r="UW151" s="11"/>
      <c r="UX151" s="11"/>
      <c r="UY151" s="11"/>
      <c r="UZ151" s="11"/>
      <c r="VA151" s="11"/>
      <c r="VB151" s="11"/>
      <c r="VC151" s="11"/>
      <c r="VD151" s="11"/>
      <c r="VE151" s="11"/>
      <c r="VF151" s="11"/>
      <c r="VG151" s="11"/>
      <c r="VH151" s="11"/>
      <c r="VI151" s="11"/>
      <c r="VJ151" s="11"/>
      <c r="VK151" s="11"/>
      <c r="VL151" s="11"/>
      <c r="VM151" s="11"/>
      <c r="VN151" s="11"/>
      <c r="VO151" s="11"/>
      <c r="VP151" s="11"/>
      <c r="VQ151" s="11"/>
      <c r="VR151" s="11"/>
      <c r="VS151" s="11"/>
      <c r="VT151" s="11"/>
      <c r="VU151" s="11"/>
      <c r="VV151" s="11"/>
      <c r="VW151" s="11"/>
      <c r="VX151" s="11"/>
      <c r="VY151" s="11"/>
      <c r="VZ151" s="11"/>
      <c r="WA151" s="11"/>
      <c r="WB151" s="11"/>
      <c r="WC151" s="11"/>
      <c r="WD151" s="11"/>
      <c r="WE151" s="11"/>
      <c r="WF151" s="11"/>
      <c r="WG151" s="11"/>
      <c r="WH151" s="11"/>
      <c r="WI151" s="11"/>
      <c r="WJ151" s="11"/>
      <c r="WK151" s="11"/>
      <c r="WL151" s="11"/>
      <c r="WM151" s="11"/>
      <c r="WN151" s="11"/>
      <c r="WO151" s="11"/>
      <c r="WP151" s="11"/>
      <c r="WQ151" s="11"/>
      <c r="WR151" s="11"/>
      <c r="WS151" s="11"/>
      <c r="WT151" s="11"/>
      <c r="WU151" s="11"/>
      <c r="WV151" s="11"/>
      <c r="WW151" s="11"/>
      <c r="WX151" s="11"/>
      <c r="WY151" s="11"/>
      <c r="WZ151" s="11"/>
      <c r="XA151" s="11"/>
      <c r="XB151" s="11"/>
      <c r="XC151" s="11"/>
      <c r="XD151" s="11"/>
      <c r="XE151" s="11"/>
      <c r="XF151" s="11"/>
      <c r="XG151" s="11"/>
      <c r="XH151" s="11"/>
      <c r="XI151" s="11"/>
      <c r="XJ151" s="11"/>
      <c r="XK151" s="11"/>
      <c r="XL151" s="11"/>
      <c r="XM151" s="11"/>
      <c r="XN151" s="11"/>
      <c r="XO151" s="11"/>
      <c r="XP151" s="11"/>
      <c r="XQ151" s="11"/>
      <c r="XR151" s="11"/>
      <c r="XS151" s="11"/>
      <c r="XT151" s="11"/>
      <c r="XU151" s="11"/>
      <c r="XV151" s="11"/>
      <c r="XW151" s="11"/>
      <c r="XX151" s="11"/>
      <c r="XY151" s="11"/>
      <c r="XZ151" s="11"/>
      <c r="YA151" s="11"/>
      <c r="YB151" s="11"/>
      <c r="YC151" s="11"/>
      <c r="YD151" s="11"/>
      <c r="YE151" s="11"/>
      <c r="YF151" s="11"/>
      <c r="YG151" s="11"/>
      <c r="YH151" s="11"/>
      <c r="YI151" s="11"/>
      <c r="YJ151" s="11"/>
      <c r="YK151" s="11"/>
      <c r="YL151" s="11"/>
      <c r="YM151" s="11"/>
      <c r="YN151" s="11"/>
      <c r="YO151" s="11"/>
      <c r="YP151" s="11"/>
      <c r="YQ151" s="11"/>
      <c r="YR151" s="11"/>
      <c r="YS151" s="11"/>
      <c r="YT151" s="11"/>
      <c r="YU151" s="11"/>
      <c r="YV151" s="11"/>
      <c r="YW151" s="11"/>
      <c r="YX151" s="11"/>
      <c r="YY151" s="11"/>
      <c r="YZ151" s="11"/>
      <c r="ZA151" s="11"/>
      <c r="ZB151" s="11"/>
      <c r="ZC151" s="11"/>
      <c r="ZD151" s="11"/>
      <c r="ZE151" s="11"/>
      <c r="ZF151" s="11"/>
      <c r="ZG151" s="11"/>
      <c r="ZH151" s="11"/>
      <c r="ZI151" s="11"/>
      <c r="ZJ151" s="11"/>
      <c r="ZK151" s="11"/>
      <c r="ZL151" s="11"/>
      <c r="ZM151" s="11"/>
      <c r="ZN151" s="11"/>
      <c r="ZO151" s="11"/>
      <c r="ZP151" s="11"/>
      <c r="ZQ151" s="11"/>
      <c r="ZR151" s="11"/>
      <c r="ZS151" s="11"/>
      <c r="ZT151" s="11"/>
      <c r="ZU151" s="11"/>
      <c r="ZV151" s="11"/>
      <c r="ZW151" s="11"/>
      <c r="ZX151" s="11"/>
      <c r="ZY151" s="11"/>
      <c r="ZZ151" s="11"/>
      <c r="AAA151" s="11"/>
      <c r="AAB151" s="11"/>
      <c r="AAC151" s="11"/>
      <c r="AAD151" s="11"/>
      <c r="AAE151" s="11"/>
      <c r="AAF151" s="11"/>
      <c r="AAG151" s="11"/>
      <c r="AAH151" s="11"/>
      <c r="AAI151" s="11"/>
      <c r="AAJ151" s="11"/>
      <c r="AAK151" s="11"/>
      <c r="AAL151" s="11"/>
      <c r="AAM151" s="11"/>
      <c r="AAN151" s="11"/>
      <c r="AAO151" s="11"/>
      <c r="AAP151" s="11"/>
      <c r="AAQ151" s="11"/>
      <c r="AAR151" s="11"/>
      <c r="AAS151" s="11"/>
      <c r="AAT151" s="11"/>
      <c r="AAU151" s="11"/>
      <c r="AAV151" s="11"/>
      <c r="AAW151" s="11"/>
      <c r="AAX151" s="11"/>
      <c r="AAY151" s="11"/>
      <c r="AAZ151" s="11"/>
      <c r="ABA151" s="11"/>
      <c r="ABB151" s="11"/>
      <c r="ABC151" s="11"/>
      <c r="ABD151" s="11"/>
      <c r="ABE151" s="11"/>
      <c r="ABF151" s="11"/>
      <c r="ABG151" s="11"/>
      <c r="ABH151" s="11"/>
      <c r="ABI151" s="11"/>
      <c r="ABJ151" s="11"/>
      <c r="ABK151" s="11"/>
      <c r="ABL151" s="11"/>
      <c r="ABM151" s="11"/>
      <c r="ABN151" s="11"/>
      <c r="ABO151" s="11"/>
      <c r="ABP151" s="11"/>
      <c r="ABQ151" s="11"/>
      <c r="ABR151" s="11"/>
      <c r="ABS151" s="11"/>
      <c r="ABT151" s="11"/>
      <c r="ABU151" s="11"/>
      <c r="ABV151" s="11"/>
      <c r="ABW151" s="11"/>
      <c r="ABX151" s="11"/>
      <c r="ABY151" s="11"/>
      <c r="ABZ151" s="11"/>
      <c r="ACA151" s="11"/>
      <c r="ACB151" s="11"/>
      <c r="ACC151" s="11"/>
      <c r="ACD151" s="11"/>
      <c r="ACE151" s="11"/>
      <c r="ACF151" s="11"/>
      <c r="ACG151" s="11"/>
      <c r="ACH151" s="11"/>
      <c r="ACI151" s="11"/>
      <c r="ACJ151" s="11"/>
      <c r="ACK151" s="11"/>
      <c r="ACL151" s="11"/>
      <c r="ACM151" s="11"/>
      <c r="ACN151" s="11"/>
      <c r="ACO151" s="11"/>
      <c r="ACP151" s="11"/>
      <c r="ACQ151" s="11"/>
      <c r="ACR151" s="11"/>
      <c r="ACS151" s="11"/>
      <c r="ACT151" s="11"/>
      <c r="ACU151" s="11"/>
      <c r="ACV151" s="11"/>
      <c r="ACW151" s="11"/>
      <c r="ACX151" s="11"/>
      <c r="ACY151" s="11"/>
      <c r="ACZ151" s="11"/>
      <c r="ADA151" s="11"/>
      <c r="ADB151" s="11"/>
      <c r="ADC151" s="11"/>
      <c r="ADD151" s="11"/>
      <c r="ADE151" s="11"/>
      <c r="ADF151" s="11"/>
      <c r="ADG151" s="11"/>
      <c r="ADH151" s="11"/>
      <c r="ADI151" s="11"/>
      <c r="ADJ151" s="11"/>
      <c r="ADK151" s="11"/>
      <c r="ADL151" s="11"/>
      <c r="ADM151" s="11"/>
      <c r="ADN151" s="11"/>
      <c r="ADO151" s="11"/>
      <c r="ADP151" s="11"/>
      <c r="ADQ151" s="11"/>
      <c r="ADR151" s="11"/>
      <c r="ADS151" s="11"/>
      <c r="ADT151" s="11"/>
      <c r="ADU151" s="11"/>
      <c r="ADV151" s="11"/>
      <c r="ADW151" s="11"/>
      <c r="ADX151" s="11"/>
      <c r="ADY151" s="11"/>
      <c r="ADZ151" s="11"/>
      <c r="AEA151" s="11"/>
      <c r="AEB151" s="11"/>
      <c r="AEC151" s="11"/>
      <c r="AED151" s="11"/>
      <c r="AEE151" s="11"/>
      <c r="AEF151" s="11"/>
      <c r="AEG151" s="11"/>
      <c r="AEH151" s="11"/>
      <c r="AEI151" s="11"/>
      <c r="AEJ151" s="11"/>
      <c r="AEK151" s="11"/>
      <c r="AEL151" s="11"/>
      <c r="AEM151" s="11"/>
      <c r="AEN151" s="11"/>
      <c r="AEO151" s="11"/>
      <c r="AEP151" s="11"/>
      <c r="AEQ151" s="11"/>
      <c r="AER151" s="11"/>
      <c r="AES151" s="11"/>
      <c r="AET151" s="11"/>
      <c r="AEU151" s="11"/>
      <c r="AEV151" s="11"/>
      <c r="AEW151" s="11"/>
      <c r="AEX151" s="11"/>
      <c r="AEY151" s="11"/>
      <c r="AEZ151" s="11"/>
      <c r="AFA151" s="11"/>
      <c r="AFB151" s="11"/>
      <c r="AFC151" s="11"/>
      <c r="AFD151" s="11"/>
      <c r="AFE151" s="11"/>
      <c r="AFF151" s="11"/>
      <c r="AFG151" s="11"/>
      <c r="AFH151" s="11"/>
      <c r="AFI151" s="11"/>
      <c r="AFJ151" s="11"/>
      <c r="AFK151" s="11"/>
      <c r="AFL151" s="11"/>
      <c r="AFM151" s="11"/>
      <c r="AFN151" s="11"/>
      <c r="AFO151" s="11"/>
      <c r="AFP151" s="11"/>
      <c r="AFQ151" s="11"/>
      <c r="AFR151" s="11"/>
      <c r="AFS151" s="11"/>
      <c r="AFT151" s="11"/>
      <c r="AFU151" s="11"/>
      <c r="AFV151" s="11"/>
      <c r="AFW151" s="11"/>
      <c r="AFX151" s="11"/>
      <c r="AFY151" s="11"/>
      <c r="AFZ151" s="11"/>
      <c r="AGA151" s="11"/>
      <c r="AGB151" s="11"/>
      <c r="AGC151" s="11"/>
      <c r="AGD151" s="11"/>
      <c r="AGE151" s="11"/>
      <c r="AGF151" s="11"/>
      <c r="AGG151" s="11"/>
      <c r="AGH151" s="11"/>
      <c r="AGI151" s="11"/>
      <c r="AGJ151" s="11"/>
      <c r="AGK151" s="11"/>
      <c r="AGL151" s="11"/>
      <c r="AGM151" s="11"/>
      <c r="AGN151" s="11"/>
      <c r="AGO151" s="11"/>
      <c r="AGP151" s="11"/>
      <c r="AGQ151" s="11"/>
      <c r="AGR151" s="11"/>
      <c r="AGS151" s="11"/>
      <c r="AGT151" s="11"/>
      <c r="AGU151" s="11"/>
      <c r="AGV151" s="11"/>
      <c r="AGW151" s="11"/>
      <c r="AGX151" s="11"/>
      <c r="AGY151" s="11"/>
      <c r="AGZ151" s="11"/>
      <c r="AHA151" s="11"/>
      <c r="AHB151" s="11"/>
      <c r="AHC151" s="11"/>
      <c r="AHD151" s="11"/>
      <c r="AHE151" s="11"/>
      <c r="AHF151" s="11"/>
      <c r="AHG151" s="11"/>
      <c r="AHH151" s="11"/>
      <c r="AHI151" s="11"/>
      <c r="AHJ151" s="11"/>
      <c r="AHK151" s="11"/>
      <c r="AHL151" s="11"/>
      <c r="AHM151" s="11"/>
      <c r="AHN151" s="11"/>
      <c r="AHO151" s="11"/>
      <c r="AHP151" s="11"/>
      <c r="AHQ151" s="11"/>
      <c r="AHR151" s="11"/>
      <c r="AHS151" s="11"/>
      <c r="AHT151" s="11"/>
      <c r="AHU151" s="11"/>
      <c r="AHV151" s="11"/>
      <c r="AHW151" s="11"/>
      <c r="AHX151" s="11"/>
      <c r="AHY151" s="11"/>
      <c r="AHZ151" s="11"/>
      <c r="AIA151" s="11"/>
      <c r="AIB151" s="11"/>
      <c r="AIC151" s="11"/>
      <c r="AID151" s="11"/>
      <c r="AIE151" s="11"/>
      <c r="AIF151" s="11"/>
      <c r="AIG151" s="11"/>
      <c r="AIH151" s="11"/>
      <c r="AII151" s="11"/>
      <c r="AIJ151" s="11"/>
      <c r="AIK151" s="11"/>
      <c r="AIL151" s="11"/>
      <c r="AIM151" s="11"/>
      <c r="AIN151" s="11"/>
      <c r="AIO151" s="11"/>
      <c r="AIP151" s="11"/>
      <c r="AIQ151" s="11"/>
      <c r="AIR151" s="11"/>
      <c r="AIS151" s="11"/>
      <c r="AIT151" s="11"/>
      <c r="AIU151" s="11"/>
      <c r="AIV151" s="11"/>
      <c r="AIW151" s="11"/>
      <c r="AIX151" s="11"/>
      <c r="AIY151" s="11"/>
      <c r="AIZ151" s="11"/>
      <c r="AJA151" s="11"/>
      <c r="AJB151" s="11"/>
      <c r="AJC151" s="11"/>
      <c r="AJD151" s="11"/>
      <c r="AJE151" s="11"/>
      <c r="AJF151" s="11"/>
      <c r="AJG151" s="11"/>
      <c r="AJH151" s="11"/>
      <c r="AJI151" s="11"/>
      <c r="AJJ151" s="11"/>
      <c r="AJK151" s="11"/>
      <c r="AJL151" s="11"/>
      <c r="AJM151" s="11"/>
      <c r="AJN151" s="11"/>
      <c r="AJO151" s="11"/>
      <c r="AJP151" s="11"/>
      <c r="AJQ151" s="11"/>
      <c r="AJR151" s="11"/>
      <c r="AJS151" s="11"/>
      <c r="AJT151" s="11"/>
      <c r="AJU151" s="11"/>
      <c r="AJV151" s="11"/>
      <c r="AJW151" s="11"/>
      <c r="AJX151" s="11"/>
      <c r="AJY151" s="11"/>
      <c r="AJZ151" s="11"/>
      <c r="AKA151" s="11"/>
      <c r="AKB151" s="11"/>
      <c r="AKC151" s="11"/>
      <c r="AKD151" s="11"/>
      <c r="AKE151" s="11"/>
      <c r="AKF151" s="11"/>
      <c r="AKG151" s="11"/>
      <c r="AKH151" s="11"/>
      <c r="AKI151" s="11"/>
      <c r="AKJ151" s="11"/>
      <c r="AKK151" s="11"/>
      <c r="AKL151" s="11"/>
      <c r="AKM151" s="11"/>
      <c r="AKN151" s="11"/>
      <c r="AKO151" s="11"/>
      <c r="AKP151" s="11"/>
      <c r="AKQ151" s="11"/>
      <c r="AKR151" s="11"/>
      <c r="AKS151" s="11"/>
      <c r="AKT151" s="11"/>
      <c r="AKU151" s="11"/>
      <c r="AKV151" s="11"/>
      <c r="AKW151" s="11"/>
      <c r="AKX151" s="11"/>
      <c r="AKY151" s="11"/>
      <c r="AKZ151" s="11"/>
      <c r="ALA151" s="11"/>
      <c r="ALB151" s="11"/>
      <c r="ALC151" s="11"/>
      <c r="ALD151" s="11"/>
      <c r="ALE151" s="11"/>
      <c r="ALF151" s="11"/>
      <c r="ALG151" s="11"/>
      <c r="ALH151" s="11"/>
      <c r="ALI151" s="11"/>
      <c r="ALJ151" s="11"/>
      <c r="ALK151" s="11"/>
      <c r="ALL151" s="11"/>
      <c r="ALM151" s="11"/>
      <c r="ALN151" s="11"/>
      <c r="ALO151" s="11"/>
      <c r="ALP151" s="11"/>
      <c r="ALQ151" s="11"/>
      <c r="ALR151" s="11"/>
      <c r="ALS151" s="11"/>
      <c r="ALT151" s="11"/>
      <c r="ALU151" s="11"/>
      <c r="ALV151" s="11"/>
      <c r="ALW151" s="11"/>
      <c r="ALX151" s="11"/>
      <c r="ALY151" s="11"/>
      <c r="ALZ151" s="11"/>
      <c r="AMA151" s="11"/>
      <c r="AMB151" s="11"/>
      <c r="AMC151" s="11"/>
    </row>
    <row r="152" spans="1:1017" x14ac:dyDescent="0.25">
      <c r="A152" s="48" t="s">
        <v>109</v>
      </c>
      <c r="B152" s="49" t="s">
        <v>198</v>
      </c>
      <c r="C152" s="8">
        <v>0.27</v>
      </c>
      <c r="D152" s="8">
        <v>0.47</v>
      </c>
      <c r="E152" s="9" t="s">
        <v>144</v>
      </c>
      <c r="F152" s="8">
        <f>1.014-0.275-0.115-0.1-0.055-0.06-0.22-0.05</f>
        <v>0.13900000000000001</v>
      </c>
      <c r="G152" s="47" t="s">
        <v>10</v>
      </c>
    </row>
    <row r="153" spans="1:1017" ht="15.2" customHeight="1" x14ac:dyDescent="0.25">
      <c r="A153" s="48" t="s">
        <v>110</v>
      </c>
      <c r="B153" s="49" t="s">
        <v>141</v>
      </c>
      <c r="C153" s="50">
        <v>0.73799999999999999</v>
      </c>
      <c r="D153" s="50">
        <v>1.4039999999999999</v>
      </c>
      <c r="E153" s="49" t="s">
        <v>230</v>
      </c>
      <c r="F153" s="50">
        <v>0.26500000000000001</v>
      </c>
      <c r="G153" s="47" t="s">
        <v>10</v>
      </c>
    </row>
    <row r="154" spans="1:1017" ht="15.2" customHeight="1" x14ac:dyDescent="0.25">
      <c r="A154" s="48" t="s">
        <v>110</v>
      </c>
      <c r="B154" s="49" t="s">
        <v>29</v>
      </c>
      <c r="C154" s="50">
        <v>0.187</v>
      </c>
      <c r="D154" s="50">
        <v>0.34699999999999998</v>
      </c>
      <c r="E154" s="49" t="s">
        <v>174</v>
      </c>
      <c r="F154" s="16">
        <f>1.013-0.23-0.41-0.301</f>
        <v>7.1999999999999953E-2</v>
      </c>
      <c r="G154" s="27" t="s">
        <v>10</v>
      </c>
    </row>
    <row r="155" spans="1:1017" ht="15.2" customHeight="1" x14ac:dyDescent="0.25">
      <c r="A155" s="38" t="s">
        <v>111</v>
      </c>
      <c r="B155" s="29" t="s">
        <v>225</v>
      </c>
      <c r="C155" s="28">
        <v>0.66200000000000003</v>
      </c>
      <c r="D155" s="28">
        <v>0.89200000000000002</v>
      </c>
      <c r="E155" s="29" t="s">
        <v>226</v>
      </c>
      <c r="F155" s="28">
        <f>1.269-0.492-0.121-0.15</f>
        <v>0.50599999999999989</v>
      </c>
      <c r="G155" s="27" t="s">
        <v>10</v>
      </c>
    </row>
    <row r="156" spans="1:1017" ht="15.2" customHeight="1" x14ac:dyDescent="0.25">
      <c r="A156" s="38" t="s">
        <v>111</v>
      </c>
      <c r="B156" s="29" t="s">
        <v>225</v>
      </c>
      <c r="C156" s="28">
        <v>1.65</v>
      </c>
      <c r="D156" s="28">
        <v>1.86</v>
      </c>
      <c r="E156" s="29" t="s">
        <v>227</v>
      </c>
      <c r="F156" s="28">
        <v>1.286</v>
      </c>
      <c r="G156" s="27" t="s">
        <v>10</v>
      </c>
    </row>
    <row r="157" spans="1:1017" ht="15.2" customHeight="1" x14ac:dyDescent="0.25">
      <c r="A157" s="38" t="s">
        <v>111</v>
      </c>
      <c r="B157" s="29" t="s">
        <v>225</v>
      </c>
      <c r="C157" s="28">
        <v>1.64</v>
      </c>
      <c r="D157" s="28">
        <v>1.87</v>
      </c>
      <c r="E157" s="29" t="s">
        <v>228</v>
      </c>
      <c r="F157" s="28">
        <v>1.2549999999999999</v>
      </c>
      <c r="G157" s="27" t="s">
        <v>10</v>
      </c>
    </row>
    <row r="158" spans="1:1017" ht="15.2" customHeight="1" x14ac:dyDescent="0.25">
      <c r="A158" s="38" t="s">
        <v>111</v>
      </c>
      <c r="B158" s="29" t="s">
        <v>225</v>
      </c>
      <c r="C158" s="28">
        <v>1.62</v>
      </c>
      <c r="D158" s="28">
        <v>1.85</v>
      </c>
      <c r="E158" s="29" t="s">
        <v>229</v>
      </c>
      <c r="F158" s="28">
        <v>1.274</v>
      </c>
      <c r="G158" s="27" t="s">
        <v>10</v>
      </c>
    </row>
    <row r="159" spans="1:1017" ht="15.2" customHeight="1" x14ac:dyDescent="0.25">
      <c r="A159" s="38" t="s">
        <v>111</v>
      </c>
      <c r="B159" s="29" t="s">
        <v>225</v>
      </c>
      <c r="C159" s="28">
        <v>1.69</v>
      </c>
      <c r="D159" s="28">
        <v>1.91</v>
      </c>
      <c r="E159" s="29" t="s">
        <v>234</v>
      </c>
      <c r="F159" s="28">
        <v>1.282</v>
      </c>
      <c r="G159" s="27" t="s">
        <v>10</v>
      </c>
    </row>
    <row r="160" spans="1:1017" x14ac:dyDescent="0.25">
      <c r="A160" s="51" t="s">
        <v>112</v>
      </c>
      <c r="B160" s="52" t="s">
        <v>19</v>
      </c>
      <c r="C160" s="28">
        <v>1.63</v>
      </c>
      <c r="D160" s="28">
        <v>1.81</v>
      </c>
      <c r="E160" s="29" t="s">
        <v>235</v>
      </c>
      <c r="F160" s="28">
        <f>0.986-0.11</f>
        <v>0.876</v>
      </c>
      <c r="G160" s="27" t="s">
        <v>10</v>
      </c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  <c r="GB160" s="11"/>
      <c r="GC160" s="11"/>
      <c r="GD160" s="11"/>
      <c r="GE160" s="11"/>
      <c r="GF160" s="11"/>
      <c r="GG160" s="11"/>
      <c r="GH160" s="11"/>
      <c r="GI160" s="11"/>
      <c r="GJ160" s="11"/>
      <c r="GK160" s="11"/>
      <c r="GL160" s="11"/>
      <c r="GM160" s="11"/>
      <c r="GN160" s="11"/>
      <c r="GO160" s="11"/>
      <c r="GP160" s="11"/>
      <c r="GQ160" s="11"/>
      <c r="GR160" s="11"/>
      <c r="GS160" s="11"/>
      <c r="GT160" s="11"/>
      <c r="GU160" s="11"/>
      <c r="GV160" s="11"/>
      <c r="GW160" s="11"/>
      <c r="GX160" s="11"/>
      <c r="GY160" s="11"/>
      <c r="GZ160" s="11"/>
      <c r="HA160" s="11"/>
      <c r="HB160" s="11"/>
      <c r="HC160" s="11"/>
      <c r="HD160" s="11"/>
      <c r="HE160" s="11"/>
      <c r="HF160" s="11"/>
      <c r="HG160" s="11"/>
      <c r="HH160" s="11"/>
      <c r="HI160" s="11"/>
      <c r="HJ160" s="11"/>
      <c r="HK160" s="11"/>
      <c r="HL160" s="11"/>
      <c r="HM160" s="11"/>
      <c r="HN160" s="11"/>
      <c r="HO160" s="11"/>
      <c r="HP160" s="11"/>
      <c r="HQ160" s="11"/>
      <c r="HR160" s="11"/>
      <c r="HS160" s="11"/>
      <c r="HT160" s="11"/>
      <c r="HU160" s="11"/>
      <c r="HV160" s="11"/>
      <c r="HW160" s="11"/>
      <c r="HX160" s="11"/>
      <c r="HY160" s="11"/>
      <c r="HZ160" s="11"/>
      <c r="IA160" s="11"/>
      <c r="IB160" s="11"/>
      <c r="IC160" s="11"/>
      <c r="ID160" s="11"/>
      <c r="IE160" s="11"/>
      <c r="IF160" s="11"/>
      <c r="IG160" s="11"/>
      <c r="IH160" s="11"/>
      <c r="II160" s="11"/>
      <c r="IJ160" s="11"/>
      <c r="IK160" s="11"/>
      <c r="IL160" s="11"/>
      <c r="IM160" s="11"/>
      <c r="IN160" s="11"/>
      <c r="IO160" s="11"/>
      <c r="IP160" s="11"/>
      <c r="IQ160" s="11"/>
      <c r="IR160" s="11"/>
      <c r="IS160" s="11"/>
      <c r="IT160" s="11"/>
      <c r="IU160" s="11"/>
      <c r="IV160" s="11"/>
      <c r="IW160" s="11"/>
      <c r="IX160" s="11"/>
      <c r="IY160" s="11"/>
      <c r="IZ160" s="11"/>
      <c r="JA160" s="11"/>
      <c r="JB160" s="11"/>
      <c r="JC160" s="11"/>
      <c r="JD160" s="11"/>
      <c r="JE160" s="11"/>
      <c r="JF160" s="11"/>
      <c r="JG160" s="11"/>
      <c r="JH160" s="11"/>
      <c r="JI160" s="11"/>
      <c r="JJ160" s="11"/>
      <c r="JK160" s="11"/>
      <c r="JL160" s="11"/>
      <c r="JM160" s="11"/>
      <c r="JN160" s="11"/>
      <c r="JO160" s="11"/>
      <c r="JP160" s="11"/>
      <c r="JQ160" s="11"/>
      <c r="JR160" s="11"/>
      <c r="JS160" s="11"/>
      <c r="JT160" s="11"/>
      <c r="JU160" s="11"/>
      <c r="JV160" s="11"/>
      <c r="JW160" s="11"/>
      <c r="JX160" s="11"/>
      <c r="JY160" s="11"/>
      <c r="JZ160" s="11"/>
      <c r="KA160" s="11"/>
      <c r="KB160" s="11"/>
      <c r="KC160" s="11"/>
      <c r="KD160" s="11"/>
      <c r="KE160" s="11"/>
      <c r="KF160" s="11"/>
      <c r="KG160" s="11"/>
      <c r="KH160" s="11"/>
      <c r="KI160" s="11"/>
      <c r="KJ160" s="11"/>
      <c r="KK160" s="11"/>
      <c r="KL160" s="11"/>
      <c r="KM160" s="11"/>
      <c r="KN160" s="11"/>
      <c r="KO160" s="11"/>
      <c r="KP160" s="11"/>
      <c r="KQ160" s="11"/>
      <c r="KR160" s="11"/>
      <c r="KS160" s="11"/>
      <c r="KT160" s="11"/>
      <c r="KU160" s="11"/>
      <c r="KV160" s="11"/>
      <c r="KW160" s="11"/>
      <c r="KX160" s="11"/>
      <c r="KY160" s="11"/>
      <c r="KZ160" s="11"/>
      <c r="LA160" s="11"/>
      <c r="LB160" s="11"/>
      <c r="LC160" s="11"/>
      <c r="LD160" s="11"/>
      <c r="LE160" s="11"/>
      <c r="LF160" s="11"/>
      <c r="LG160" s="11"/>
      <c r="LH160" s="11"/>
      <c r="LI160" s="11"/>
      <c r="LJ160" s="11"/>
      <c r="LK160" s="11"/>
      <c r="LL160" s="11"/>
      <c r="LM160" s="11"/>
      <c r="LN160" s="11"/>
      <c r="LO160" s="11"/>
      <c r="LP160" s="11"/>
      <c r="LQ160" s="11"/>
      <c r="LR160" s="11"/>
      <c r="LS160" s="11"/>
      <c r="LT160" s="11"/>
      <c r="LU160" s="11"/>
      <c r="LV160" s="11"/>
      <c r="LW160" s="11"/>
      <c r="LX160" s="11"/>
      <c r="LY160" s="11"/>
      <c r="LZ160" s="11"/>
      <c r="MA160" s="11"/>
      <c r="MB160" s="11"/>
      <c r="MC160" s="11"/>
      <c r="MD160" s="11"/>
      <c r="ME160" s="11"/>
      <c r="MF160" s="11"/>
      <c r="MG160" s="11"/>
      <c r="MH160" s="11"/>
      <c r="MI160" s="11"/>
      <c r="MJ160" s="11"/>
      <c r="MK160" s="11"/>
      <c r="ML160" s="11"/>
      <c r="MM160" s="11"/>
      <c r="MN160" s="11"/>
      <c r="MO160" s="11"/>
      <c r="MP160" s="11"/>
      <c r="MQ160" s="11"/>
      <c r="MR160" s="11"/>
      <c r="MS160" s="11"/>
      <c r="MT160" s="11"/>
      <c r="MU160" s="11"/>
      <c r="MV160" s="11"/>
      <c r="MW160" s="11"/>
      <c r="MX160" s="11"/>
      <c r="MY160" s="11"/>
      <c r="MZ160" s="11"/>
      <c r="NA160" s="11"/>
      <c r="NB160" s="11"/>
      <c r="NC160" s="11"/>
      <c r="ND160" s="11"/>
      <c r="NE160" s="11"/>
      <c r="NF160" s="11"/>
      <c r="NG160" s="11"/>
      <c r="NH160" s="11"/>
      <c r="NI160" s="11"/>
      <c r="NJ160" s="11"/>
      <c r="NK160" s="11"/>
      <c r="NL160" s="11"/>
      <c r="NM160" s="11"/>
      <c r="NN160" s="11"/>
      <c r="NO160" s="11"/>
      <c r="NP160" s="11"/>
      <c r="NQ160" s="11"/>
      <c r="NR160" s="11"/>
      <c r="NS160" s="11"/>
      <c r="NT160" s="11"/>
      <c r="NU160" s="11"/>
      <c r="NV160" s="11"/>
      <c r="NW160" s="11"/>
      <c r="NX160" s="11"/>
      <c r="NY160" s="11"/>
      <c r="NZ160" s="11"/>
      <c r="OA160" s="11"/>
      <c r="OB160" s="11"/>
      <c r="OC160" s="11"/>
      <c r="OD160" s="11"/>
      <c r="OE160" s="11"/>
      <c r="OF160" s="11"/>
      <c r="OG160" s="11"/>
      <c r="OH160" s="11"/>
      <c r="OI160" s="11"/>
      <c r="OJ160" s="11"/>
      <c r="OK160" s="11"/>
      <c r="OL160" s="11"/>
      <c r="OM160" s="11"/>
      <c r="ON160" s="11"/>
      <c r="OO160" s="11"/>
      <c r="OP160" s="11"/>
      <c r="OQ160" s="11"/>
      <c r="OR160" s="11"/>
      <c r="OS160" s="11"/>
      <c r="OT160" s="11"/>
      <c r="OU160" s="11"/>
      <c r="OV160" s="11"/>
      <c r="OW160" s="11"/>
      <c r="OX160" s="11"/>
      <c r="OY160" s="11"/>
      <c r="OZ160" s="11"/>
      <c r="PA160" s="11"/>
      <c r="PB160" s="11"/>
      <c r="PC160" s="11"/>
      <c r="PD160" s="11"/>
      <c r="PE160" s="11"/>
      <c r="PF160" s="11"/>
      <c r="PG160" s="11"/>
      <c r="PH160" s="11"/>
      <c r="PI160" s="11"/>
      <c r="PJ160" s="11"/>
      <c r="PK160" s="11"/>
      <c r="PL160" s="11"/>
      <c r="PM160" s="11"/>
      <c r="PN160" s="11"/>
      <c r="PO160" s="11"/>
      <c r="PP160" s="11"/>
      <c r="PQ160" s="11"/>
      <c r="PR160" s="11"/>
      <c r="PS160" s="11"/>
      <c r="PT160" s="11"/>
      <c r="PU160" s="11"/>
      <c r="PV160" s="11"/>
      <c r="PW160" s="11"/>
      <c r="PX160" s="11"/>
      <c r="PY160" s="11"/>
      <c r="PZ160" s="11"/>
      <c r="QA160" s="11"/>
      <c r="QB160" s="11"/>
      <c r="QC160" s="11"/>
      <c r="QD160" s="11"/>
      <c r="QE160" s="11"/>
      <c r="QF160" s="11"/>
      <c r="QG160" s="11"/>
      <c r="QH160" s="11"/>
      <c r="QI160" s="11"/>
      <c r="QJ160" s="11"/>
      <c r="QK160" s="11"/>
      <c r="QL160" s="11"/>
      <c r="QM160" s="11"/>
      <c r="QN160" s="11"/>
      <c r="QO160" s="11"/>
      <c r="QP160" s="11"/>
      <c r="QQ160" s="11"/>
      <c r="QR160" s="11"/>
      <c r="QS160" s="11"/>
      <c r="QT160" s="11"/>
      <c r="QU160" s="11"/>
      <c r="QV160" s="11"/>
      <c r="QW160" s="11"/>
      <c r="QX160" s="11"/>
      <c r="QY160" s="11"/>
      <c r="QZ160" s="11"/>
      <c r="RA160" s="11"/>
      <c r="RB160" s="11"/>
      <c r="RC160" s="11"/>
      <c r="RD160" s="11"/>
      <c r="RE160" s="11"/>
      <c r="RF160" s="11"/>
      <c r="RG160" s="11"/>
      <c r="RH160" s="11"/>
      <c r="RI160" s="11"/>
      <c r="RJ160" s="11"/>
      <c r="RK160" s="11"/>
      <c r="RL160" s="11"/>
      <c r="RM160" s="11"/>
      <c r="RN160" s="11"/>
      <c r="RO160" s="11"/>
      <c r="RP160" s="11"/>
      <c r="RQ160" s="11"/>
      <c r="RR160" s="11"/>
      <c r="RS160" s="11"/>
      <c r="RT160" s="11"/>
      <c r="RU160" s="11"/>
      <c r="RV160" s="11"/>
      <c r="RW160" s="11"/>
      <c r="RX160" s="11"/>
      <c r="RY160" s="11"/>
      <c r="RZ160" s="11"/>
      <c r="SA160" s="11"/>
      <c r="SB160" s="11"/>
      <c r="SC160" s="11"/>
      <c r="SD160" s="11"/>
      <c r="SE160" s="11"/>
      <c r="SF160" s="11"/>
      <c r="SG160" s="11"/>
      <c r="SH160" s="11"/>
      <c r="SI160" s="11"/>
      <c r="SJ160" s="11"/>
      <c r="SK160" s="11"/>
      <c r="SL160" s="11"/>
      <c r="SM160" s="11"/>
      <c r="SN160" s="11"/>
      <c r="SO160" s="11"/>
      <c r="SP160" s="11"/>
      <c r="SQ160" s="11"/>
      <c r="SR160" s="11"/>
      <c r="SS160" s="11"/>
      <c r="ST160" s="11"/>
      <c r="SU160" s="11"/>
      <c r="SV160" s="11"/>
      <c r="SW160" s="11"/>
      <c r="SX160" s="11"/>
      <c r="SY160" s="11"/>
      <c r="SZ160" s="11"/>
      <c r="TA160" s="11"/>
      <c r="TB160" s="11"/>
      <c r="TC160" s="11"/>
      <c r="TD160" s="11"/>
      <c r="TE160" s="11"/>
      <c r="TF160" s="11"/>
      <c r="TG160" s="11"/>
      <c r="TH160" s="11"/>
      <c r="TI160" s="11"/>
      <c r="TJ160" s="11"/>
      <c r="TK160" s="11"/>
      <c r="TL160" s="11"/>
      <c r="TM160" s="11"/>
      <c r="TN160" s="11"/>
      <c r="TO160" s="11"/>
      <c r="TP160" s="11"/>
      <c r="TQ160" s="11"/>
      <c r="TR160" s="11"/>
      <c r="TS160" s="11"/>
      <c r="TT160" s="11"/>
      <c r="TU160" s="11"/>
      <c r="TV160" s="11"/>
      <c r="TW160" s="11"/>
      <c r="TX160" s="11"/>
      <c r="TY160" s="11"/>
      <c r="TZ160" s="11"/>
      <c r="UA160" s="11"/>
      <c r="UB160" s="11"/>
      <c r="UC160" s="11"/>
      <c r="UD160" s="11"/>
      <c r="UE160" s="11"/>
      <c r="UF160" s="11"/>
      <c r="UG160" s="11"/>
      <c r="UH160" s="11"/>
      <c r="UI160" s="11"/>
      <c r="UJ160" s="11"/>
      <c r="UK160" s="11"/>
      <c r="UL160" s="11"/>
      <c r="UM160" s="11"/>
      <c r="UN160" s="11"/>
      <c r="UO160" s="11"/>
      <c r="UP160" s="11"/>
      <c r="UQ160" s="11"/>
      <c r="UR160" s="11"/>
      <c r="US160" s="11"/>
      <c r="UT160" s="11"/>
      <c r="UU160" s="11"/>
      <c r="UV160" s="11"/>
      <c r="UW160" s="11"/>
      <c r="UX160" s="11"/>
      <c r="UY160" s="11"/>
      <c r="UZ160" s="11"/>
      <c r="VA160" s="11"/>
      <c r="VB160" s="11"/>
      <c r="VC160" s="11"/>
      <c r="VD160" s="11"/>
      <c r="VE160" s="11"/>
      <c r="VF160" s="11"/>
      <c r="VG160" s="11"/>
      <c r="VH160" s="11"/>
      <c r="VI160" s="11"/>
      <c r="VJ160" s="11"/>
      <c r="VK160" s="11"/>
      <c r="VL160" s="11"/>
      <c r="VM160" s="11"/>
      <c r="VN160" s="11"/>
      <c r="VO160" s="11"/>
      <c r="VP160" s="11"/>
      <c r="VQ160" s="11"/>
      <c r="VR160" s="11"/>
      <c r="VS160" s="11"/>
      <c r="VT160" s="11"/>
      <c r="VU160" s="11"/>
      <c r="VV160" s="11"/>
      <c r="VW160" s="11"/>
      <c r="VX160" s="11"/>
      <c r="VY160" s="11"/>
      <c r="VZ160" s="11"/>
      <c r="WA160" s="11"/>
      <c r="WB160" s="11"/>
      <c r="WC160" s="11"/>
      <c r="WD160" s="11"/>
      <c r="WE160" s="11"/>
      <c r="WF160" s="11"/>
      <c r="WG160" s="11"/>
      <c r="WH160" s="11"/>
      <c r="WI160" s="11"/>
      <c r="WJ160" s="11"/>
      <c r="WK160" s="11"/>
      <c r="WL160" s="11"/>
      <c r="WM160" s="11"/>
      <c r="WN160" s="11"/>
      <c r="WO160" s="11"/>
      <c r="WP160" s="11"/>
      <c r="WQ160" s="11"/>
      <c r="WR160" s="11"/>
      <c r="WS160" s="11"/>
      <c r="WT160" s="11"/>
      <c r="WU160" s="11"/>
      <c r="WV160" s="11"/>
      <c r="WW160" s="11"/>
      <c r="WX160" s="11"/>
      <c r="WY160" s="11"/>
      <c r="WZ160" s="11"/>
      <c r="XA160" s="11"/>
      <c r="XB160" s="11"/>
      <c r="XC160" s="11"/>
      <c r="XD160" s="11"/>
      <c r="XE160" s="11"/>
      <c r="XF160" s="11"/>
      <c r="XG160" s="11"/>
      <c r="XH160" s="11"/>
      <c r="XI160" s="11"/>
      <c r="XJ160" s="11"/>
      <c r="XK160" s="11"/>
      <c r="XL160" s="11"/>
      <c r="XM160" s="11"/>
      <c r="XN160" s="11"/>
      <c r="XO160" s="11"/>
      <c r="XP160" s="11"/>
      <c r="XQ160" s="11"/>
      <c r="XR160" s="11"/>
      <c r="XS160" s="11"/>
      <c r="XT160" s="11"/>
      <c r="XU160" s="11"/>
      <c r="XV160" s="11"/>
      <c r="XW160" s="11"/>
      <c r="XX160" s="11"/>
      <c r="XY160" s="11"/>
      <c r="XZ160" s="11"/>
      <c r="YA160" s="11"/>
      <c r="YB160" s="11"/>
      <c r="YC160" s="11"/>
      <c r="YD160" s="11"/>
      <c r="YE160" s="11"/>
      <c r="YF160" s="11"/>
      <c r="YG160" s="11"/>
      <c r="YH160" s="11"/>
      <c r="YI160" s="11"/>
      <c r="YJ160" s="11"/>
      <c r="YK160" s="11"/>
      <c r="YL160" s="11"/>
      <c r="YM160" s="11"/>
      <c r="YN160" s="11"/>
      <c r="YO160" s="11"/>
      <c r="YP160" s="11"/>
      <c r="YQ160" s="11"/>
      <c r="YR160" s="11"/>
      <c r="YS160" s="11"/>
      <c r="YT160" s="11"/>
      <c r="YU160" s="11"/>
      <c r="YV160" s="11"/>
      <c r="YW160" s="11"/>
      <c r="YX160" s="11"/>
      <c r="YY160" s="11"/>
      <c r="YZ160" s="11"/>
      <c r="ZA160" s="11"/>
      <c r="ZB160" s="11"/>
      <c r="ZC160" s="11"/>
      <c r="ZD160" s="11"/>
      <c r="ZE160" s="11"/>
      <c r="ZF160" s="11"/>
      <c r="ZG160" s="11"/>
      <c r="ZH160" s="11"/>
      <c r="ZI160" s="11"/>
      <c r="ZJ160" s="11"/>
      <c r="ZK160" s="11"/>
      <c r="ZL160" s="11"/>
      <c r="ZM160" s="11"/>
      <c r="ZN160" s="11"/>
      <c r="ZO160" s="11"/>
      <c r="ZP160" s="11"/>
      <c r="ZQ160" s="11"/>
      <c r="ZR160" s="11"/>
      <c r="ZS160" s="11"/>
      <c r="ZT160" s="11"/>
      <c r="ZU160" s="11"/>
      <c r="ZV160" s="11"/>
      <c r="ZW160" s="11"/>
      <c r="ZX160" s="11"/>
      <c r="ZY160" s="11"/>
      <c r="ZZ160" s="11"/>
      <c r="AAA160" s="11"/>
      <c r="AAB160" s="11"/>
      <c r="AAC160" s="11"/>
      <c r="AAD160" s="11"/>
      <c r="AAE160" s="11"/>
      <c r="AAF160" s="11"/>
      <c r="AAG160" s="11"/>
      <c r="AAH160" s="11"/>
      <c r="AAI160" s="11"/>
      <c r="AAJ160" s="11"/>
      <c r="AAK160" s="11"/>
      <c r="AAL160" s="11"/>
      <c r="AAM160" s="11"/>
      <c r="AAN160" s="11"/>
      <c r="AAO160" s="11"/>
      <c r="AAP160" s="11"/>
      <c r="AAQ160" s="11"/>
      <c r="AAR160" s="11"/>
      <c r="AAS160" s="11"/>
      <c r="AAT160" s="11"/>
      <c r="AAU160" s="11"/>
      <c r="AAV160" s="11"/>
      <c r="AAW160" s="11"/>
      <c r="AAX160" s="11"/>
      <c r="AAY160" s="11"/>
      <c r="AAZ160" s="11"/>
      <c r="ABA160" s="11"/>
      <c r="ABB160" s="11"/>
      <c r="ABC160" s="11"/>
      <c r="ABD160" s="11"/>
      <c r="ABE160" s="11"/>
      <c r="ABF160" s="11"/>
      <c r="ABG160" s="11"/>
      <c r="ABH160" s="11"/>
      <c r="ABI160" s="11"/>
      <c r="ABJ160" s="11"/>
      <c r="ABK160" s="11"/>
      <c r="ABL160" s="11"/>
      <c r="ABM160" s="11"/>
      <c r="ABN160" s="11"/>
      <c r="ABO160" s="11"/>
      <c r="ABP160" s="11"/>
      <c r="ABQ160" s="11"/>
      <c r="ABR160" s="11"/>
      <c r="ABS160" s="11"/>
      <c r="ABT160" s="11"/>
      <c r="ABU160" s="11"/>
      <c r="ABV160" s="11"/>
      <c r="ABW160" s="11"/>
      <c r="ABX160" s="11"/>
      <c r="ABY160" s="11"/>
      <c r="ABZ160" s="11"/>
      <c r="ACA160" s="11"/>
      <c r="ACB160" s="11"/>
      <c r="ACC160" s="11"/>
      <c r="ACD160" s="11"/>
      <c r="ACE160" s="11"/>
      <c r="ACF160" s="11"/>
      <c r="ACG160" s="11"/>
      <c r="ACH160" s="11"/>
      <c r="ACI160" s="11"/>
      <c r="ACJ160" s="11"/>
      <c r="ACK160" s="11"/>
      <c r="ACL160" s="11"/>
      <c r="ACM160" s="11"/>
      <c r="ACN160" s="11"/>
      <c r="ACO160" s="11"/>
      <c r="ACP160" s="11"/>
      <c r="ACQ160" s="11"/>
      <c r="ACR160" s="11"/>
      <c r="ACS160" s="11"/>
      <c r="ACT160" s="11"/>
      <c r="ACU160" s="11"/>
      <c r="ACV160" s="11"/>
      <c r="ACW160" s="11"/>
      <c r="ACX160" s="11"/>
      <c r="ACY160" s="11"/>
      <c r="ACZ160" s="11"/>
      <c r="ADA160" s="11"/>
      <c r="ADB160" s="11"/>
      <c r="ADC160" s="11"/>
      <c r="ADD160" s="11"/>
      <c r="ADE160" s="11"/>
      <c r="ADF160" s="11"/>
      <c r="ADG160" s="11"/>
      <c r="ADH160" s="11"/>
      <c r="ADI160" s="11"/>
      <c r="ADJ160" s="11"/>
      <c r="ADK160" s="11"/>
      <c r="ADL160" s="11"/>
      <c r="ADM160" s="11"/>
      <c r="ADN160" s="11"/>
      <c r="ADO160" s="11"/>
      <c r="ADP160" s="11"/>
      <c r="ADQ160" s="11"/>
      <c r="ADR160" s="11"/>
      <c r="ADS160" s="11"/>
      <c r="ADT160" s="11"/>
      <c r="ADU160" s="11"/>
      <c r="ADV160" s="11"/>
      <c r="ADW160" s="11"/>
      <c r="ADX160" s="11"/>
      <c r="ADY160" s="11"/>
      <c r="ADZ160" s="11"/>
      <c r="AEA160" s="11"/>
      <c r="AEB160" s="11"/>
      <c r="AEC160" s="11"/>
      <c r="AED160" s="11"/>
      <c r="AEE160" s="11"/>
      <c r="AEF160" s="11"/>
      <c r="AEG160" s="11"/>
      <c r="AEH160" s="11"/>
      <c r="AEI160" s="11"/>
      <c r="AEJ160" s="11"/>
      <c r="AEK160" s="11"/>
      <c r="AEL160" s="11"/>
      <c r="AEM160" s="11"/>
      <c r="AEN160" s="11"/>
      <c r="AEO160" s="11"/>
      <c r="AEP160" s="11"/>
      <c r="AEQ160" s="11"/>
      <c r="AER160" s="11"/>
      <c r="AES160" s="11"/>
      <c r="AET160" s="11"/>
      <c r="AEU160" s="11"/>
      <c r="AEV160" s="11"/>
      <c r="AEW160" s="11"/>
      <c r="AEX160" s="11"/>
      <c r="AEY160" s="11"/>
      <c r="AEZ160" s="11"/>
      <c r="AFA160" s="11"/>
      <c r="AFB160" s="11"/>
      <c r="AFC160" s="11"/>
      <c r="AFD160" s="11"/>
      <c r="AFE160" s="11"/>
      <c r="AFF160" s="11"/>
      <c r="AFG160" s="11"/>
      <c r="AFH160" s="11"/>
      <c r="AFI160" s="11"/>
      <c r="AFJ160" s="11"/>
      <c r="AFK160" s="11"/>
      <c r="AFL160" s="11"/>
      <c r="AFM160" s="11"/>
      <c r="AFN160" s="11"/>
      <c r="AFO160" s="11"/>
      <c r="AFP160" s="11"/>
      <c r="AFQ160" s="11"/>
      <c r="AFR160" s="11"/>
      <c r="AFS160" s="11"/>
      <c r="AFT160" s="11"/>
      <c r="AFU160" s="11"/>
      <c r="AFV160" s="11"/>
      <c r="AFW160" s="11"/>
      <c r="AFX160" s="11"/>
      <c r="AFY160" s="11"/>
      <c r="AFZ160" s="11"/>
      <c r="AGA160" s="11"/>
      <c r="AGB160" s="11"/>
      <c r="AGC160" s="11"/>
      <c r="AGD160" s="11"/>
      <c r="AGE160" s="11"/>
      <c r="AGF160" s="11"/>
      <c r="AGG160" s="11"/>
      <c r="AGH160" s="11"/>
      <c r="AGI160" s="11"/>
      <c r="AGJ160" s="11"/>
      <c r="AGK160" s="11"/>
      <c r="AGL160" s="11"/>
      <c r="AGM160" s="11"/>
      <c r="AGN160" s="11"/>
      <c r="AGO160" s="11"/>
      <c r="AGP160" s="11"/>
      <c r="AGQ160" s="11"/>
      <c r="AGR160" s="11"/>
      <c r="AGS160" s="11"/>
      <c r="AGT160" s="11"/>
      <c r="AGU160" s="11"/>
      <c r="AGV160" s="11"/>
      <c r="AGW160" s="11"/>
      <c r="AGX160" s="11"/>
      <c r="AGY160" s="11"/>
      <c r="AGZ160" s="11"/>
      <c r="AHA160" s="11"/>
      <c r="AHB160" s="11"/>
      <c r="AHC160" s="11"/>
      <c r="AHD160" s="11"/>
      <c r="AHE160" s="11"/>
      <c r="AHF160" s="11"/>
      <c r="AHG160" s="11"/>
      <c r="AHH160" s="11"/>
      <c r="AHI160" s="11"/>
      <c r="AHJ160" s="11"/>
      <c r="AHK160" s="11"/>
      <c r="AHL160" s="11"/>
      <c r="AHM160" s="11"/>
      <c r="AHN160" s="11"/>
      <c r="AHO160" s="11"/>
      <c r="AHP160" s="11"/>
      <c r="AHQ160" s="11"/>
      <c r="AHR160" s="11"/>
      <c r="AHS160" s="11"/>
      <c r="AHT160" s="11"/>
      <c r="AHU160" s="11"/>
      <c r="AHV160" s="11"/>
      <c r="AHW160" s="11"/>
      <c r="AHX160" s="11"/>
      <c r="AHY160" s="11"/>
      <c r="AHZ160" s="11"/>
      <c r="AIA160" s="11"/>
      <c r="AIB160" s="11"/>
      <c r="AIC160" s="11"/>
      <c r="AID160" s="11"/>
      <c r="AIE160" s="11"/>
      <c r="AIF160" s="11"/>
      <c r="AIG160" s="11"/>
      <c r="AIH160" s="11"/>
      <c r="AII160" s="11"/>
      <c r="AIJ160" s="11"/>
      <c r="AIK160" s="11"/>
      <c r="AIL160" s="11"/>
      <c r="AIM160" s="11"/>
      <c r="AIN160" s="11"/>
      <c r="AIO160" s="11"/>
      <c r="AIP160" s="11"/>
      <c r="AIQ160" s="11"/>
      <c r="AIR160" s="11"/>
      <c r="AIS160" s="11"/>
      <c r="AIT160" s="11"/>
      <c r="AIU160" s="11"/>
      <c r="AIV160" s="11"/>
      <c r="AIW160" s="11"/>
      <c r="AIX160" s="11"/>
      <c r="AIY160" s="11"/>
      <c r="AIZ160" s="11"/>
      <c r="AJA160" s="11"/>
      <c r="AJB160" s="11"/>
      <c r="AJC160" s="11"/>
      <c r="AJD160" s="11"/>
      <c r="AJE160" s="11"/>
      <c r="AJF160" s="11"/>
      <c r="AJG160" s="11"/>
      <c r="AJH160" s="11"/>
      <c r="AJI160" s="11"/>
      <c r="AJJ160" s="11"/>
      <c r="AJK160" s="11"/>
      <c r="AJL160" s="11"/>
      <c r="AJM160" s="11"/>
      <c r="AJN160" s="11"/>
      <c r="AJO160" s="11"/>
      <c r="AJP160" s="11"/>
      <c r="AJQ160" s="11"/>
      <c r="AJR160" s="11"/>
      <c r="AJS160" s="11"/>
      <c r="AJT160" s="11"/>
      <c r="AJU160" s="11"/>
      <c r="AJV160" s="11"/>
      <c r="AJW160" s="11"/>
      <c r="AJX160" s="11"/>
      <c r="AJY160" s="11"/>
      <c r="AJZ160" s="11"/>
      <c r="AKA160" s="11"/>
      <c r="AKB160" s="11"/>
      <c r="AKC160" s="11"/>
      <c r="AKD160" s="11"/>
      <c r="AKE160" s="11"/>
      <c r="AKF160" s="11"/>
      <c r="AKG160" s="11"/>
      <c r="AKH160" s="11"/>
      <c r="AKI160" s="11"/>
      <c r="AKJ160" s="11"/>
      <c r="AKK160" s="11"/>
      <c r="AKL160" s="11"/>
      <c r="AKM160" s="11"/>
      <c r="AKN160" s="11"/>
      <c r="AKO160" s="11"/>
      <c r="AKP160" s="11"/>
      <c r="AKQ160" s="11"/>
      <c r="AKR160" s="11"/>
      <c r="AKS160" s="11"/>
      <c r="AKT160" s="11"/>
      <c r="AKU160" s="11"/>
      <c r="AKV160" s="11"/>
      <c r="AKW160" s="11"/>
      <c r="AKX160" s="11"/>
      <c r="AKY160" s="11"/>
      <c r="AKZ160" s="11"/>
      <c r="ALA160" s="11"/>
      <c r="ALB160" s="11"/>
      <c r="ALC160" s="11"/>
      <c r="ALD160" s="11"/>
      <c r="ALE160" s="11"/>
      <c r="ALF160" s="11"/>
      <c r="ALG160" s="11"/>
      <c r="ALH160" s="11"/>
      <c r="ALI160" s="11"/>
      <c r="ALJ160" s="11"/>
      <c r="ALK160" s="11"/>
      <c r="ALL160" s="11"/>
      <c r="ALM160" s="11"/>
      <c r="ALN160" s="11"/>
      <c r="ALO160" s="11"/>
      <c r="ALP160" s="11"/>
      <c r="ALQ160" s="11"/>
      <c r="ALR160" s="11"/>
      <c r="ALS160" s="11"/>
      <c r="ALT160" s="11"/>
      <c r="ALU160" s="11"/>
      <c r="ALV160" s="11"/>
      <c r="ALW160" s="11"/>
      <c r="ALX160" s="11"/>
      <c r="ALY160" s="11"/>
      <c r="ALZ160" s="11"/>
      <c r="AMA160" s="11"/>
      <c r="AMB160" s="11"/>
      <c r="AMC160" s="11"/>
    </row>
    <row r="161" spans="1:1017" x14ac:dyDescent="0.25">
      <c r="A161" s="36" t="s">
        <v>113</v>
      </c>
      <c r="B161" s="9" t="s">
        <v>29</v>
      </c>
      <c r="C161" s="8">
        <v>0.185</v>
      </c>
      <c r="D161" s="8">
        <v>0.31</v>
      </c>
      <c r="E161" s="9" t="s">
        <v>136</v>
      </c>
      <c r="F161" s="8">
        <f>0.909-0.103-0.14-0.51-0.021-0.055</f>
        <v>8.0000000000000043E-2</v>
      </c>
      <c r="G161" s="27" t="s">
        <v>10</v>
      </c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  <c r="GB161" s="11"/>
      <c r="GC161" s="11"/>
      <c r="GD161" s="11"/>
      <c r="GE161" s="11"/>
      <c r="GF161" s="11"/>
      <c r="GG161" s="11"/>
      <c r="GH161" s="11"/>
      <c r="GI161" s="11"/>
      <c r="GJ161" s="11"/>
      <c r="GK161" s="11"/>
      <c r="GL161" s="11"/>
      <c r="GM161" s="11"/>
      <c r="GN161" s="11"/>
      <c r="GO161" s="11"/>
      <c r="GP161" s="11"/>
      <c r="GQ161" s="11"/>
      <c r="GR161" s="11"/>
      <c r="GS161" s="11"/>
      <c r="GT161" s="11"/>
      <c r="GU161" s="11"/>
      <c r="GV161" s="11"/>
      <c r="GW161" s="11"/>
      <c r="GX161" s="11"/>
      <c r="GY161" s="11"/>
      <c r="GZ161" s="11"/>
      <c r="HA161" s="11"/>
      <c r="HB161" s="11"/>
      <c r="HC161" s="11"/>
      <c r="HD161" s="11"/>
      <c r="HE161" s="11"/>
      <c r="HF161" s="11"/>
      <c r="HG161" s="11"/>
      <c r="HH161" s="11"/>
      <c r="HI161" s="11"/>
      <c r="HJ161" s="11"/>
      <c r="HK161" s="11"/>
      <c r="HL161" s="11"/>
      <c r="HM161" s="11"/>
      <c r="HN161" s="11"/>
      <c r="HO161" s="11"/>
      <c r="HP161" s="11"/>
      <c r="HQ161" s="11"/>
      <c r="HR161" s="11"/>
      <c r="HS161" s="11"/>
      <c r="HT161" s="11"/>
      <c r="HU161" s="11"/>
      <c r="HV161" s="11"/>
      <c r="HW161" s="11"/>
      <c r="HX161" s="11"/>
      <c r="HY161" s="11"/>
      <c r="HZ161" s="11"/>
      <c r="IA161" s="11"/>
      <c r="IB161" s="11"/>
      <c r="IC161" s="11"/>
      <c r="ID161" s="11"/>
      <c r="IE161" s="11"/>
      <c r="IF161" s="11"/>
      <c r="IG161" s="11"/>
      <c r="IH161" s="11"/>
      <c r="II161" s="11"/>
      <c r="IJ161" s="11"/>
      <c r="IK161" s="11"/>
      <c r="IL161" s="11"/>
      <c r="IM161" s="11"/>
      <c r="IN161" s="11"/>
      <c r="IO161" s="11"/>
      <c r="IP161" s="11"/>
      <c r="IQ161" s="11"/>
      <c r="IR161" s="11"/>
      <c r="IS161" s="11"/>
      <c r="IT161" s="11"/>
      <c r="IU161" s="11"/>
      <c r="IV161" s="11"/>
      <c r="IW161" s="11"/>
      <c r="IX161" s="11"/>
      <c r="IY161" s="11"/>
      <c r="IZ161" s="11"/>
      <c r="JA161" s="11"/>
      <c r="JB161" s="11"/>
      <c r="JC161" s="11"/>
      <c r="JD161" s="11"/>
      <c r="JE161" s="11"/>
      <c r="JF161" s="11"/>
      <c r="JG161" s="11"/>
      <c r="JH161" s="11"/>
      <c r="JI161" s="11"/>
      <c r="JJ161" s="11"/>
      <c r="JK161" s="11"/>
      <c r="JL161" s="11"/>
      <c r="JM161" s="11"/>
      <c r="JN161" s="11"/>
      <c r="JO161" s="11"/>
      <c r="JP161" s="11"/>
      <c r="JQ161" s="11"/>
      <c r="JR161" s="11"/>
      <c r="JS161" s="11"/>
      <c r="JT161" s="11"/>
      <c r="JU161" s="11"/>
      <c r="JV161" s="11"/>
      <c r="JW161" s="11"/>
      <c r="JX161" s="11"/>
      <c r="JY161" s="11"/>
      <c r="JZ161" s="11"/>
      <c r="KA161" s="11"/>
      <c r="KB161" s="11"/>
      <c r="KC161" s="11"/>
      <c r="KD161" s="11"/>
      <c r="KE161" s="11"/>
      <c r="KF161" s="11"/>
      <c r="KG161" s="11"/>
      <c r="KH161" s="11"/>
      <c r="KI161" s="11"/>
      <c r="KJ161" s="11"/>
      <c r="KK161" s="11"/>
      <c r="KL161" s="11"/>
      <c r="KM161" s="11"/>
      <c r="KN161" s="11"/>
      <c r="KO161" s="11"/>
      <c r="KP161" s="11"/>
      <c r="KQ161" s="11"/>
      <c r="KR161" s="11"/>
      <c r="KS161" s="11"/>
      <c r="KT161" s="11"/>
      <c r="KU161" s="11"/>
      <c r="KV161" s="11"/>
      <c r="KW161" s="11"/>
      <c r="KX161" s="11"/>
      <c r="KY161" s="11"/>
      <c r="KZ161" s="11"/>
      <c r="LA161" s="11"/>
      <c r="LB161" s="11"/>
      <c r="LC161" s="11"/>
      <c r="LD161" s="11"/>
      <c r="LE161" s="11"/>
      <c r="LF161" s="11"/>
      <c r="LG161" s="11"/>
      <c r="LH161" s="11"/>
      <c r="LI161" s="11"/>
      <c r="LJ161" s="11"/>
      <c r="LK161" s="11"/>
      <c r="LL161" s="11"/>
      <c r="LM161" s="11"/>
      <c r="LN161" s="11"/>
      <c r="LO161" s="11"/>
      <c r="LP161" s="11"/>
      <c r="LQ161" s="11"/>
      <c r="LR161" s="11"/>
      <c r="LS161" s="11"/>
      <c r="LT161" s="11"/>
      <c r="LU161" s="11"/>
      <c r="LV161" s="11"/>
      <c r="LW161" s="11"/>
      <c r="LX161" s="11"/>
      <c r="LY161" s="11"/>
      <c r="LZ161" s="11"/>
      <c r="MA161" s="11"/>
      <c r="MB161" s="11"/>
      <c r="MC161" s="11"/>
      <c r="MD161" s="11"/>
      <c r="ME161" s="11"/>
      <c r="MF161" s="11"/>
      <c r="MG161" s="11"/>
      <c r="MH161" s="11"/>
      <c r="MI161" s="11"/>
      <c r="MJ161" s="11"/>
      <c r="MK161" s="11"/>
      <c r="ML161" s="11"/>
      <c r="MM161" s="11"/>
      <c r="MN161" s="11"/>
      <c r="MO161" s="11"/>
      <c r="MP161" s="11"/>
      <c r="MQ161" s="11"/>
      <c r="MR161" s="11"/>
      <c r="MS161" s="11"/>
      <c r="MT161" s="11"/>
      <c r="MU161" s="11"/>
      <c r="MV161" s="11"/>
      <c r="MW161" s="11"/>
      <c r="MX161" s="11"/>
      <c r="MY161" s="11"/>
      <c r="MZ161" s="11"/>
      <c r="NA161" s="11"/>
      <c r="NB161" s="11"/>
      <c r="NC161" s="11"/>
      <c r="ND161" s="11"/>
      <c r="NE161" s="11"/>
      <c r="NF161" s="11"/>
      <c r="NG161" s="11"/>
      <c r="NH161" s="11"/>
      <c r="NI161" s="11"/>
      <c r="NJ161" s="11"/>
      <c r="NK161" s="11"/>
      <c r="NL161" s="11"/>
      <c r="NM161" s="11"/>
      <c r="NN161" s="11"/>
      <c r="NO161" s="11"/>
      <c r="NP161" s="11"/>
      <c r="NQ161" s="11"/>
      <c r="NR161" s="11"/>
      <c r="NS161" s="11"/>
      <c r="NT161" s="11"/>
      <c r="NU161" s="11"/>
      <c r="NV161" s="11"/>
      <c r="NW161" s="11"/>
      <c r="NX161" s="11"/>
      <c r="NY161" s="11"/>
      <c r="NZ161" s="11"/>
      <c r="OA161" s="11"/>
      <c r="OB161" s="11"/>
      <c r="OC161" s="11"/>
      <c r="OD161" s="11"/>
      <c r="OE161" s="11"/>
      <c r="OF161" s="11"/>
      <c r="OG161" s="11"/>
      <c r="OH161" s="11"/>
      <c r="OI161" s="11"/>
      <c r="OJ161" s="11"/>
      <c r="OK161" s="11"/>
      <c r="OL161" s="11"/>
      <c r="OM161" s="11"/>
      <c r="ON161" s="11"/>
      <c r="OO161" s="11"/>
      <c r="OP161" s="11"/>
      <c r="OQ161" s="11"/>
      <c r="OR161" s="11"/>
      <c r="OS161" s="11"/>
      <c r="OT161" s="11"/>
      <c r="OU161" s="11"/>
      <c r="OV161" s="11"/>
      <c r="OW161" s="11"/>
      <c r="OX161" s="11"/>
      <c r="OY161" s="11"/>
      <c r="OZ161" s="11"/>
      <c r="PA161" s="11"/>
      <c r="PB161" s="11"/>
      <c r="PC161" s="11"/>
      <c r="PD161" s="11"/>
      <c r="PE161" s="11"/>
      <c r="PF161" s="11"/>
      <c r="PG161" s="11"/>
      <c r="PH161" s="11"/>
      <c r="PI161" s="11"/>
      <c r="PJ161" s="11"/>
      <c r="PK161" s="11"/>
      <c r="PL161" s="11"/>
      <c r="PM161" s="11"/>
      <c r="PN161" s="11"/>
      <c r="PO161" s="11"/>
      <c r="PP161" s="11"/>
      <c r="PQ161" s="11"/>
      <c r="PR161" s="11"/>
      <c r="PS161" s="11"/>
      <c r="PT161" s="11"/>
      <c r="PU161" s="11"/>
      <c r="PV161" s="11"/>
      <c r="PW161" s="11"/>
      <c r="PX161" s="11"/>
      <c r="PY161" s="11"/>
      <c r="PZ161" s="11"/>
      <c r="QA161" s="11"/>
      <c r="QB161" s="11"/>
      <c r="QC161" s="11"/>
      <c r="QD161" s="11"/>
      <c r="QE161" s="11"/>
      <c r="QF161" s="11"/>
      <c r="QG161" s="11"/>
      <c r="QH161" s="11"/>
      <c r="QI161" s="11"/>
      <c r="QJ161" s="11"/>
      <c r="QK161" s="11"/>
      <c r="QL161" s="11"/>
      <c r="QM161" s="11"/>
      <c r="QN161" s="11"/>
      <c r="QO161" s="11"/>
      <c r="QP161" s="11"/>
      <c r="QQ161" s="11"/>
      <c r="QR161" s="11"/>
      <c r="QS161" s="11"/>
      <c r="QT161" s="11"/>
      <c r="QU161" s="11"/>
      <c r="QV161" s="11"/>
      <c r="QW161" s="11"/>
      <c r="QX161" s="11"/>
      <c r="QY161" s="11"/>
      <c r="QZ161" s="11"/>
      <c r="RA161" s="11"/>
      <c r="RB161" s="11"/>
      <c r="RC161" s="11"/>
      <c r="RD161" s="11"/>
      <c r="RE161" s="11"/>
      <c r="RF161" s="11"/>
      <c r="RG161" s="11"/>
      <c r="RH161" s="11"/>
      <c r="RI161" s="11"/>
      <c r="RJ161" s="11"/>
      <c r="RK161" s="11"/>
      <c r="RL161" s="11"/>
      <c r="RM161" s="11"/>
      <c r="RN161" s="11"/>
      <c r="RO161" s="11"/>
      <c r="RP161" s="11"/>
      <c r="RQ161" s="11"/>
      <c r="RR161" s="11"/>
      <c r="RS161" s="11"/>
      <c r="RT161" s="11"/>
      <c r="RU161" s="11"/>
      <c r="RV161" s="11"/>
      <c r="RW161" s="11"/>
      <c r="RX161" s="11"/>
      <c r="RY161" s="11"/>
      <c r="RZ161" s="11"/>
      <c r="SA161" s="11"/>
      <c r="SB161" s="11"/>
      <c r="SC161" s="11"/>
      <c r="SD161" s="11"/>
      <c r="SE161" s="11"/>
      <c r="SF161" s="11"/>
      <c r="SG161" s="11"/>
      <c r="SH161" s="11"/>
      <c r="SI161" s="11"/>
      <c r="SJ161" s="11"/>
      <c r="SK161" s="11"/>
      <c r="SL161" s="11"/>
      <c r="SM161" s="11"/>
      <c r="SN161" s="11"/>
      <c r="SO161" s="11"/>
      <c r="SP161" s="11"/>
      <c r="SQ161" s="11"/>
      <c r="SR161" s="11"/>
      <c r="SS161" s="11"/>
      <c r="ST161" s="11"/>
      <c r="SU161" s="11"/>
      <c r="SV161" s="11"/>
      <c r="SW161" s="11"/>
      <c r="SX161" s="11"/>
      <c r="SY161" s="11"/>
      <c r="SZ161" s="11"/>
      <c r="TA161" s="11"/>
      <c r="TB161" s="11"/>
      <c r="TC161" s="11"/>
      <c r="TD161" s="11"/>
      <c r="TE161" s="11"/>
      <c r="TF161" s="11"/>
      <c r="TG161" s="11"/>
      <c r="TH161" s="11"/>
      <c r="TI161" s="11"/>
      <c r="TJ161" s="11"/>
      <c r="TK161" s="11"/>
      <c r="TL161" s="11"/>
      <c r="TM161" s="11"/>
      <c r="TN161" s="11"/>
      <c r="TO161" s="11"/>
      <c r="TP161" s="11"/>
      <c r="TQ161" s="11"/>
      <c r="TR161" s="11"/>
      <c r="TS161" s="11"/>
      <c r="TT161" s="11"/>
      <c r="TU161" s="11"/>
      <c r="TV161" s="11"/>
      <c r="TW161" s="11"/>
      <c r="TX161" s="11"/>
      <c r="TY161" s="11"/>
      <c r="TZ161" s="11"/>
      <c r="UA161" s="11"/>
      <c r="UB161" s="11"/>
      <c r="UC161" s="11"/>
      <c r="UD161" s="11"/>
      <c r="UE161" s="11"/>
      <c r="UF161" s="11"/>
      <c r="UG161" s="11"/>
      <c r="UH161" s="11"/>
      <c r="UI161" s="11"/>
      <c r="UJ161" s="11"/>
      <c r="UK161" s="11"/>
      <c r="UL161" s="11"/>
      <c r="UM161" s="11"/>
      <c r="UN161" s="11"/>
      <c r="UO161" s="11"/>
      <c r="UP161" s="11"/>
      <c r="UQ161" s="11"/>
      <c r="UR161" s="11"/>
      <c r="US161" s="11"/>
      <c r="UT161" s="11"/>
      <c r="UU161" s="11"/>
      <c r="UV161" s="11"/>
      <c r="UW161" s="11"/>
      <c r="UX161" s="11"/>
      <c r="UY161" s="11"/>
      <c r="UZ161" s="11"/>
      <c r="VA161" s="11"/>
      <c r="VB161" s="11"/>
      <c r="VC161" s="11"/>
      <c r="VD161" s="11"/>
      <c r="VE161" s="11"/>
      <c r="VF161" s="11"/>
      <c r="VG161" s="11"/>
      <c r="VH161" s="11"/>
      <c r="VI161" s="11"/>
      <c r="VJ161" s="11"/>
      <c r="VK161" s="11"/>
      <c r="VL161" s="11"/>
      <c r="VM161" s="11"/>
      <c r="VN161" s="11"/>
      <c r="VO161" s="11"/>
      <c r="VP161" s="11"/>
      <c r="VQ161" s="11"/>
      <c r="VR161" s="11"/>
      <c r="VS161" s="11"/>
      <c r="VT161" s="11"/>
      <c r="VU161" s="11"/>
      <c r="VV161" s="11"/>
      <c r="VW161" s="11"/>
      <c r="VX161" s="11"/>
      <c r="VY161" s="11"/>
      <c r="VZ161" s="11"/>
      <c r="WA161" s="11"/>
      <c r="WB161" s="11"/>
      <c r="WC161" s="11"/>
      <c r="WD161" s="11"/>
      <c r="WE161" s="11"/>
      <c r="WF161" s="11"/>
      <c r="WG161" s="11"/>
      <c r="WH161" s="11"/>
      <c r="WI161" s="11"/>
      <c r="WJ161" s="11"/>
      <c r="WK161" s="11"/>
      <c r="WL161" s="11"/>
      <c r="WM161" s="11"/>
      <c r="WN161" s="11"/>
      <c r="WO161" s="11"/>
      <c r="WP161" s="11"/>
      <c r="WQ161" s="11"/>
      <c r="WR161" s="11"/>
      <c r="WS161" s="11"/>
      <c r="WT161" s="11"/>
      <c r="WU161" s="11"/>
      <c r="WV161" s="11"/>
      <c r="WW161" s="11"/>
      <c r="WX161" s="11"/>
      <c r="WY161" s="11"/>
      <c r="WZ161" s="11"/>
      <c r="XA161" s="11"/>
      <c r="XB161" s="11"/>
      <c r="XC161" s="11"/>
      <c r="XD161" s="11"/>
      <c r="XE161" s="11"/>
      <c r="XF161" s="11"/>
      <c r="XG161" s="11"/>
      <c r="XH161" s="11"/>
      <c r="XI161" s="11"/>
      <c r="XJ161" s="11"/>
      <c r="XK161" s="11"/>
      <c r="XL161" s="11"/>
      <c r="XM161" s="11"/>
      <c r="XN161" s="11"/>
      <c r="XO161" s="11"/>
      <c r="XP161" s="11"/>
      <c r="XQ161" s="11"/>
      <c r="XR161" s="11"/>
      <c r="XS161" s="11"/>
      <c r="XT161" s="11"/>
      <c r="XU161" s="11"/>
      <c r="XV161" s="11"/>
      <c r="XW161" s="11"/>
      <c r="XX161" s="11"/>
      <c r="XY161" s="11"/>
      <c r="XZ161" s="11"/>
      <c r="YA161" s="11"/>
      <c r="YB161" s="11"/>
      <c r="YC161" s="11"/>
      <c r="YD161" s="11"/>
      <c r="YE161" s="11"/>
      <c r="YF161" s="11"/>
      <c r="YG161" s="11"/>
      <c r="YH161" s="11"/>
      <c r="YI161" s="11"/>
      <c r="YJ161" s="11"/>
      <c r="YK161" s="11"/>
      <c r="YL161" s="11"/>
      <c r="YM161" s="11"/>
      <c r="YN161" s="11"/>
      <c r="YO161" s="11"/>
      <c r="YP161" s="11"/>
      <c r="YQ161" s="11"/>
      <c r="YR161" s="11"/>
      <c r="YS161" s="11"/>
      <c r="YT161" s="11"/>
      <c r="YU161" s="11"/>
      <c r="YV161" s="11"/>
      <c r="YW161" s="11"/>
      <c r="YX161" s="11"/>
      <c r="YY161" s="11"/>
      <c r="YZ161" s="11"/>
      <c r="ZA161" s="11"/>
      <c r="ZB161" s="11"/>
      <c r="ZC161" s="11"/>
      <c r="ZD161" s="11"/>
      <c r="ZE161" s="11"/>
      <c r="ZF161" s="11"/>
      <c r="ZG161" s="11"/>
      <c r="ZH161" s="11"/>
      <c r="ZI161" s="11"/>
      <c r="ZJ161" s="11"/>
      <c r="ZK161" s="11"/>
      <c r="ZL161" s="11"/>
      <c r="ZM161" s="11"/>
      <c r="ZN161" s="11"/>
      <c r="ZO161" s="11"/>
      <c r="ZP161" s="11"/>
      <c r="ZQ161" s="11"/>
      <c r="ZR161" s="11"/>
      <c r="ZS161" s="11"/>
      <c r="ZT161" s="11"/>
      <c r="ZU161" s="11"/>
      <c r="ZV161" s="11"/>
      <c r="ZW161" s="11"/>
      <c r="ZX161" s="11"/>
      <c r="ZY161" s="11"/>
      <c r="ZZ161" s="11"/>
      <c r="AAA161" s="11"/>
      <c r="AAB161" s="11"/>
      <c r="AAC161" s="11"/>
      <c r="AAD161" s="11"/>
      <c r="AAE161" s="11"/>
      <c r="AAF161" s="11"/>
      <c r="AAG161" s="11"/>
      <c r="AAH161" s="11"/>
      <c r="AAI161" s="11"/>
      <c r="AAJ161" s="11"/>
      <c r="AAK161" s="11"/>
      <c r="AAL161" s="11"/>
      <c r="AAM161" s="11"/>
      <c r="AAN161" s="11"/>
      <c r="AAO161" s="11"/>
      <c r="AAP161" s="11"/>
      <c r="AAQ161" s="11"/>
      <c r="AAR161" s="11"/>
      <c r="AAS161" s="11"/>
      <c r="AAT161" s="11"/>
      <c r="AAU161" s="11"/>
      <c r="AAV161" s="11"/>
      <c r="AAW161" s="11"/>
      <c r="AAX161" s="11"/>
      <c r="AAY161" s="11"/>
      <c r="AAZ161" s="11"/>
      <c r="ABA161" s="11"/>
      <c r="ABB161" s="11"/>
      <c r="ABC161" s="11"/>
      <c r="ABD161" s="11"/>
      <c r="ABE161" s="11"/>
      <c r="ABF161" s="11"/>
      <c r="ABG161" s="11"/>
      <c r="ABH161" s="11"/>
      <c r="ABI161" s="11"/>
      <c r="ABJ161" s="11"/>
      <c r="ABK161" s="11"/>
      <c r="ABL161" s="11"/>
      <c r="ABM161" s="11"/>
      <c r="ABN161" s="11"/>
      <c r="ABO161" s="11"/>
      <c r="ABP161" s="11"/>
      <c r="ABQ161" s="11"/>
      <c r="ABR161" s="11"/>
      <c r="ABS161" s="11"/>
      <c r="ABT161" s="11"/>
      <c r="ABU161" s="11"/>
      <c r="ABV161" s="11"/>
      <c r="ABW161" s="11"/>
      <c r="ABX161" s="11"/>
      <c r="ABY161" s="11"/>
      <c r="ABZ161" s="11"/>
      <c r="ACA161" s="11"/>
      <c r="ACB161" s="11"/>
      <c r="ACC161" s="11"/>
      <c r="ACD161" s="11"/>
      <c r="ACE161" s="11"/>
      <c r="ACF161" s="11"/>
      <c r="ACG161" s="11"/>
      <c r="ACH161" s="11"/>
      <c r="ACI161" s="11"/>
      <c r="ACJ161" s="11"/>
      <c r="ACK161" s="11"/>
      <c r="ACL161" s="11"/>
      <c r="ACM161" s="11"/>
      <c r="ACN161" s="11"/>
      <c r="ACO161" s="11"/>
      <c r="ACP161" s="11"/>
      <c r="ACQ161" s="11"/>
      <c r="ACR161" s="11"/>
      <c r="ACS161" s="11"/>
      <c r="ACT161" s="11"/>
      <c r="ACU161" s="11"/>
      <c r="ACV161" s="11"/>
      <c r="ACW161" s="11"/>
      <c r="ACX161" s="11"/>
      <c r="ACY161" s="11"/>
      <c r="ACZ161" s="11"/>
      <c r="ADA161" s="11"/>
      <c r="ADB161" s="11"/>
      <c r="ADC161" s="11"/>
      <c r="ADD161" s="11"/>
      <c r="ADE161" s="11"/>
      <c r="ADF161" s="11"/>
      <c r="ADG161" s="11"/>
      <c r="ADH161" s="11"/>
      <c r="ADI161" s="11"/>
      <c r="ADJ161" s="11"/>
      <c r="ADK161" s="11"/>
      <c r="ADL161" s="11"/>
      <c r="ADM161" s="11"/>
      <c r="ADN161" s="11"/>
      <c r="ADO161" s="11"/>
      <c r="ADP161" s="11"/>
      <c r="ADQ161" s="11"/>
      <c r="ADR161" s="11"/>
      <c r="ADS161" s="11"/>
      <c r="ADT161" s="11"/>
      <c r="ADU161" s="11"/>
      <c r="ADV161" s="11"/>
      <c r="ADW161" s="11"/>
      <c r="ADX161" s="11"/>
      <c r="ADY161" s="11"/>
      <c r="ADZ161" s="11"/>
      <c r="AEA161" s="11"/>
      <c r="AEB161" s="11"/>
      <c r="AEC161" s="11"/>
      <c r="AED161" s="11"/>
      <c r="AEE161" s="11"/>
      <c r="AEF161" s="11"/>
      <c r="AEG161" s="11"/>
      <c r="AEH161" s="11"/>
      <c r="AEI161" s="11"/>
      <c r="AEJ161" s="11"/>
      <c r="AEK161" s="11"/>
      <c r="AEL161" s="11"/>
      <c r="AEM161" s="11"/>
      <c r="AEN161" s="11"/>
      <c r="AEO161" s="11"/>
      <c r="AEP161" s="11"/>
      <c r="AEQ161" s="11"/>
      <c r="AER161" s="11"/>
      <c r="AES161" s="11"/>
      <c r="AET161" s="11"/>
      <c r="AEU161" s="11"/>
      <c r="AEV161" s="11"/>
      <c r="AEW161" s="11"/>
      <c r="AEX161" s="11"/>
      <c r="AEY161" s="11"/>
      <c r="AEZ161" s="11"/>
      <c r="AFA161" s="11"/>
      <c r="AFB161" s="11"/>
      <c r="AFC161" s="11"/>
      <c r="AFD161" s="11"/>
      <c r="AFE161" s="11"/>
      <c r="AFF161" s="11"/>
      <c r="AFG161" s="11"/>
      <c r="AFH161" s="11"/>
      <c r="AFI161" s="11"/>
      <c r="AFJ161" s="11"/>
      <c r="AFK161" s="11"/>
      <c r="AFL161" s="11"/>
      <c r="AFM161" s="11"/>
      <c r="AFN161" s="11"/>
      <c r="AFO161" s="11"/>
      <c r="AFP161" s="11"/>
      <c r="AFQ161" s="11"/>
      <c r="AFR161" s="11"/>
      <c r="AFS161" s="11"/>
      <c r="AFT161" s="11"/>
      <c r="AFU161" s="11"/>
      <c r="AFV161" s="11"/>
      <c r="AFW161" s="11"/>
      <c r="AFX161" s="11"/>
      <c r="AFY161" s="11"/>
      <c r="AFZ161" s="11"/>
      <c r="AGA161" s="11"/>
      <c r="AGB161" s="11"/>
      <c r="AGC161" s="11"/>
      <c r="AGD161" s="11"/>
      <c r="AGE161" s="11"/>
      <c r="AGF161" s="11"/>
      <c r="AGG161" s="11"/>
      <c r="AGH161" s="11"/>
      <c r="AGI161" s="11"/>
      <c r="AGJ161" s="11"/>
      <c r="AGK161" s="11"/>
      <c r="AGL161" s="11"/>
      <c r="AGM161" s="11"/>
      <c r="AGN161" s="11"/>
      <c r="AGO161" s="11"/>
      <c r="AGP161" s="11"/>
      <c r="AGQ161" s="11"/>
      <c r="AGR161" s="11"/>
      <c r="AGS161" s="11"/>
      <c r="AGT161" s="11"/>
      <c r="AGU161" s="11"/>
      <c r="AGV161" s="11"/>
      <c r="AGW161" s="11"/>
      <c r="AGX161" s="11"/>
      <c r="AGY161" s="11"/>
      <c r="AGZ161" s="11"/>
      <c r="AHA161" s="11"/>
      <c r="AHB161" s="11"/>
      <c r="AHC161" s="11"/>
      <c r="AHD161" s="11"/>
      <c r="AHE161" s="11"/>
      <c r="AHF161" s="11"/>
      <c r="AHG161" s="11"/>
      <c r="AHH161" s="11"/>
      <c r="AHI161" s="11"/>
      <c r="AHJ161" s="11"/>
      <c r="AHK161" s="11"/>
      <c r="AHL161" s="11"/>
      <c r="AHM161" s="11"/>
      <c r="AHN161" s="11"/>
      <c r="AHO161" s="11"/>
      <c r="AHP161" s="11"/>
      <c r="AHQ161" s="11"/>
      <c r="AHR161" s="11"/>
      <c r="AHS161" s="11"/>
      <c r="AHT161" s="11"/>
      <c r="AHU161" s="11"/>
      <c r="AHV161" s="11"/>
      <c r="AHW161" s="11"/>
      <c r="AHX161" s="11"/>
      <c r="AHY161" s="11"/>
      <c r="AHZ161" s="11"/>
      <c r="AIA161" s="11"/>
      <c r="AIB161" s="11"/>
      <c r="AIC161" s="11"/>
      <c r="AID161" s="11"/>
      <c r="AIE161" s="11"/>
      <c r="AIF161" s="11"/>
      <c r="AIG161" s="11"/>
      <c r="AIH161" s="11"/>
      <c r="AII161" s="11"/>
      <c r="AIJ161" s="11"/>
      <c r="AIK161" s="11"/>
      <c r="AIL161" s="11"/>
      <c r="AIM161" s="11"/>
      <c r="AIN161" s="11"/>
      <c r="AIO161" s="11"/>
      <c r="AIP161" s="11"/>
      <c r="AIQ161" s="11"/>
      <c r="AIR161" s="11"/>
      <c r="AIS161" s="11"/>
      <c r="AIT161" s="11"/>
      <c r="AIU161" s="11"/>
      <c r="AIV161" s="11"/>
      <c r="AIW161" s="11"/>
      <c r="AIX161" s="11"/>
      <c r="AIY161" s="11"/>
      <c r="AIZ161" s="11"/>
      <c r="AJA161" s="11"/>
      <c r="AJB161" s="11"/>
      <c r="AJC161" s="11"/>
      <c r="AJD161" s="11"/>
      <c r="AJE161" s="11"/>
      <c r="AJF161" s="11"/>
      <c r="AJG161" s="11"/>
      <c r="AJH161" s="11"/>
      <c r="AJI161" s="11"/>
      <c r="AJJ161" s="11"/>
      <c r="AJK161" s="11"/>
      <c r="AJL161" s="11"/>
      <c r="AJM161" s="11"/>
      <c r="AJN161" s="11"/>
      <c r="AJO161" s="11"/>
      <c r="AJP161" s="11"/>
      <c r="AJQ161" s="11"/>
      <c r="AJR161" s="11"/>
      <c r="AJS161" s="11"/>
      <c r="AJT161" s="11"/>
      <c r="AJU161" s="11"/>
      <c r="AJV161" s="11"/>
      <c r="AJW161" s="11"/>
      <c r="AJX161" s="11"/>
      <c r="AJY161" s="11"/>
      <c r="AJZ161" s="11"/>
      <c r="AKA161" s="11"/>
      <c r="AKB161" s="11"/>
      <c r="AKC161" s="11"/>
      <c r="AKD161" s="11"/>
      <c r="AKE161" s="11"/>
      <c r="AKF161" s="11"/>
      <c r="AKG161" s="11"/>
      <c r="AKH161" s="11"/>
      <c r="AKI161" s="11"/>
      <c r="AKJ161" s="11"/>
      <c r="AKK161" s="11"/>
      <c r="AKL161" s="11"/>
      <c r="AKM161" s="11"/>
      <c r="AKN161" s="11"/>
      <c r="AKO161" s="11"/>
      <c r="AKP161" s="11"/>
      <c r="AKQ161" s="11"/>
      <c r="AKR161" s="11"/>
      <c r="AKS161" s="11"/>
      <c r="AKT161" s="11"/>
      <c r="AKU161" s="11"/>
      <c r="AKV161" s="11"/>
      <c r="AKW161" s="11"/>
      <c r="AKX161" s="11"/>
      <c r="AKY161" s="11"/>
      <c r="AKZ161" s="11"/>
      <c r="ALA161" s="11"/>
      <c r="ALB161" s="11"/>
      <c r="ALC161" s="11"/>
      <c r="ALD161" s="11"/>
      <c r="ALE161" s="11"/>
      <c r="ALF161" s="11"/>
      <c r="ALG161" s="11"/>
      <c r="ALH161" s="11"/>
      <c r="ALI161" s="11"/>
      <c r="ALJ161" s="11"/>
      <c r="ALK161" s="11"/>
      <c r="ALL161" s="11"/>
      <c r="ALM161" s="11"/>
      <c r="ALN161" s="11"/>
      <c r="ALO161" s="11"/>
      <c r="ALP161" s="11"/>
      <c r="ALQ161" s="11"/>
      <c r="ALR161" s="11"/>
      <c r="ALS161" s="11"/>
      <c r="ALT161" s="11"/>
      <c r="ALU161" s="11"/>
      <c r="ALV161" s="11"/>
      <c r="ALW161" s="11"/>
      <c r="ALX161" s="11"/>
      <c r="ALY161" s="11"/>
      <c r="ALZ161" s="11"/>
      <c r="AMA161" s="11"/>
      <c r="AMB161" s="11"/>
      <c r="AMC161" s="11"/>
    </row>
    <row r="162" spans="1:1017" x14ac:dyDescent="0.25">
      <c r="A162" s="36" t="s">
        <v>113</v>
      </c>
      <c r="B162" s="9" t="s">
        <v>19</v>
      </c>
      <c r="C162" s="32">
        <v>1.8</v>
      </c>
      <c r="D162" s="32">
        <v>2.0150000000000001</v>
      </c>
      <c r="E162" s="33" t="s">
        <v>205</v>
      </c>
      <c r="F162" s="32">
        <v>0.78100000000000003</v>
      </c>
      <c r="G162" s="27" t="s">
        <v>10</v>
      </c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  <c r="GB162" s="11"/>
      <c r="GC162" s="11"/>
      <c r="GD162" s="11"/>
      <c r="GE162" s="11"/>
      <c r="GF162" s="11"/>
      <c r="GG162" s="11"/>
      <c r="GH162" s="11"/>
      <c r="GI162" s="11"/>
      <c r="GJ162" s="11"/>
      <c r="GK162" s="11"/>
      <c r="GL162" s="11"/>
      <c r="GM162" s="11"/>
      <c r="GN162" s="11"/>
      <c r="GO162" s="11"/>
      <c r="GP162" s="11"/>
      <c r="GQ162" s="11"/>
      <c r="GR162" s="11"/>
      <c r="GS162" s="11"/>
      <c r="GT162" s="11"/>
      <c r="GU162" s="11"/>
      <c r="GV162" s="11"/>
      <c r="GW162" s="11"/>
      <c r="GX162" s="11"/>
      <c r="GY162" s="11"/>
      <c r="GZ162" s="11"/>
      <c r="HA162" s="11"/>
      <c r="HB162" s="11"/>
      <c r="HC162" s="11"/>
      <c r="HD162" s="11"/>
      <c r="HE162" s="11"/>
      <c r="HF162" s="11"/>
      <c r="HG162" s="11"/>
      <c r="HH162" s="11"/>
      <c r="HI162" s="11"/>
      <c r="HJ162" s="11"/>
      <c r="HK162" s="11"/>
      <c r="HL162" s="11"/>
      <c r="HM162" s="11"/>
      <c r="HN162" s="11"/>
      <c r="HO162" s="11"/>
      <c r="HP162" s="11"/>
      <c r="HQ162" s="11"/>
      <c r="HR162" s="11"/>
      <c r="HS162" s="11"/>
      <c r="HT162" s="11"/>
      <c r="HU162" s="11"/>
      <c r="HV162" s="11"/>
      <c r="HW162" s="11"/>
      <c r="HX162" s="11"/>
      <c r="HY162" s="11"/>
      <c r="HZ162" s="11"/>
      <c r="IA162" s="11"/>
      <c r="IB162" s="11"/>
      <c r="IC162" s="11"/>
      <c r="ID162" s="11"/>
      <c r="IE162" s="11"/>
      <c r="IF162" s="11"/>
      <c r="IG162" s="11"/>
      <c r="IH162" s="11"/>
      <c r="II162" s="11"/>
      <c r="IJ162" s="11"/>
      <c r="IK162" s="11"/>
      <c r="IL162" s="11"/>
      <c r="IM162" s="11"/>
      <c r="IN162" s="11"/>
      <c r="IO162" s="11"/>
      <c r="IP162" s="11"/>
      <c r="IQ162" s="11"/>
      <c r="IR162" s="11"/>
      <c r="IS162" s="11"/>
      <c r="IT162" s="11"/>
      <c r="IU162" s="11"/>
      <c r="IV162" s="11"/>
      <c r="IW162" s="11"/>
      <c r="IX162" s="11"/>
      <c r="IY162" s="11"/>
      <c r="IZ162" s="11"/>
      <c r="JA162" s="11"/>
      <c r="JB162" s="11"/>
      <c r="JC162" s="11"/>
      <c r="JD162" s="11"/>
      <c r="JE162" s="11"/>
      <c r="JF162" s="11"/>
      <c r="JG162" s="11"/>
      <c r="JH162" s="11"/>
      <c r="JI162" s="11"/>
      <c r="JJ162" s="11"/>
      <c r="JK162" s="11"/>
      <c r="JL162" s="11"/>
      <c r="JM162" s="11"/>
      <c r="JN162" s="11"/>
      <c r="JO162" s="11"/>
      <c r="JP162" s="11"/>
      <c r="JQ162" s="11"/>
      <c r="JR162" s="11"/>
      <c r="JS162" s="11"/>
      <c r="JT162" s="11"/>
      <c r="JU162" s="11"/>
      <c r="JV162" s="11"/>
      <c r="JW162" s="11"/>
      <c r="JX162" s="11"/>
      <c r="JY162" s="11"/>
      <c r="JZ162" s="11"/>
      <c r="KA162" s="11"/>
      <c r="KB162" s="11"/>
      <c r="KC162" s="11"/>
      <c r="KD162" s="11"/>
      <c r="KE162" s="11"/>
      <c r="KF162" s="11"/>
      <c r="KG162" s="11"/>
      <c r="KH162" s="11"/>
      <c r="KI162" s="11"/>
      <c r="KJ162" s="11"/>
      <c r="KK162" s="11"/>
      <c r="KL162" s="11"/>
      <c r="KM162" s="11"/>
      <c r="KN162" s="11"/>
      <c r="KO162" s="11"/>
      <c r="KP162" s="11"/>
      <c r="KQ162" s="11"/>
      <c r="KR162" s="11"/>
      <c r="KS162" s="11"/>
      <c r="KT162" s="11"/>
      <c r="KU162" s="11"/>
      <c r="KV162" s="11"/>
      <c r="KW162" s="11"/>
      <c r="KX162" s="11"/>
      <c r="KY162" s="11"/>
      <c r="KZ162" s="11"/>
      <c r="LA162" s="11"/>
      <c r="LB162" s="11"/>
      <c r="LC162" s="11"/>
      <c r="LD162" s="11"/>
      <c r="LE162" s="11"/>
      <c r="LF162" s="11"/>
      <c r="LG162" s="11"/>
      <c r="LH162" s="11"/>
      <c r="LI162" s="11"/>
      <c r="LJ162" s="11"/>
      <c r="LK162" s="11"/>
      <c r="LL162" s="11"/>
      <c r="LM162" s="11"/>
      <c r="LN162" s="11"/>
      <c r="LO162" s="11"/>
      <c r="LP162" s="11"/>
      <c r="LQ162" s="11"/>
      <c r="LR162" s="11"/>
      <c r="LS162" s="11"/>
      <c r="LT162" s="11"/>
      <c r="LU162" s="11"/>
      <c r="LV162" s="11"/>
      <c r="LW162" s="11"/>
      <c r="LX162" s="11"/>
      <c r="LY162" s="11"/>
      <c r="LZ162" s="11"/>
      <c r="MA162" s="11"/>
      <c r="MB162" s="11"/>
      <c r="MC162" s="11"/>
      <c r="MD162" s="11"/>
      <c r="ME162" s="11"/>
      <c r="MF162" s="11"/>
      <c r="MG162" s="11"/>
      <c r="MH162" s="11"/>
      <c r="MI162" s="11"/>
      <c r="MJ162" s="11"/>
      <c r="MK162" s="11"/>
      <c r="ML162" s="11"/>
      <c r="MM162" s="11"/>
      <c r="MN162" s="11"/>
      <c r="MO162" s="11"/>
      <c r="MP162" s="11"/>
      <c r="MQ162" s="11"/>
      <c r="MR162" s="11"/>
      <c r="MS162" s="11"/>
      <c r="MT162" s="11"/>
      <c r="MU162" s="11"/>
      <c r="MV162" s="11"/>
      <c r="MW162" s="11"/>
      <c r="MX162" s="11"/>
      <c r="MY162" s="11"/>
      <c r="MZ162" s="11"/>
      <c r="NA162" s="11"/>
      <c r="NB162" s="11"/>
      <c r="NC162" s="11"/>
      <c r="ND162" s="11"/>
      <c r="NE162" s="11"/>
      <c r="NF162" s="11"/>
      <c r="NG162" s="11"/>
      <c r="NH162" s="11"/>
      <c r="NI162" s="11"/>
      <c r="NJ162" s="11"/>
      <c r="NK162" s="11"/>
      <c r="NL162" s="11"/>
      <c r="NM162" s="11"/>
      <c r="NN162" s="11"/>
      <c r="NO162" s="11"/>
      <c r="NP162" s="11"/>
      <c r="NQ162" s="11"/>
      <c r="NR162" s="11"/>
      <c r="NS162" s="11"/>
      <c r="NT162" s="11"/>
      <c r="NU162" s="11"/>
      <c r="NV162" s="11"/>
      <c r="NW162" s="11"/>
      <c r="NX162" s="11"/>
      <c r="NY162" s="11"/>
      <c r="NZ162" s="11"/>
      <c r="OA162" s="11"/>
      <c r="OB162" s="11"/>
      <c r="OC162" s="11"/>
      <c r="OD162" s="11"/>
      <c r="OE162" s="11"/>
      <c r="OF162" s="11"/>
      <c r="OG162" s="11"/>
      <c r="OH162" s="11"/>
      <c r="OI162" s="11"/>
      <c r="OJ162" s="11"/>
      <c r="OK162" s="11"/>
      <c r="OL162" s="11"/>
      <c r="OM162" s="11"/>
      <c r="ON162" s="11"/>
      <c r="OO162" s="11"/>
      <c r="OP162" s="11"/>
      <c r="OQ162" s="11"/>
      <c r="OR162" s="11"/>
      <c r="OS162" s="11"/>
      <c r="OT162" s="11"/>
      <c r="OU162" s="11"/>
      <c r="OV162" s="11"/>
      <c r="OW162" s="11"/>
      <c r="OX162" s="11"/>
      <c r="OY162" s="11"/>
      <c r="OZ162" s="11"/>
      <c r="PA162" s="11"/>
      <c r="PB162" s="11"/>
      <c r="PC162" s="11"/>
      <c r="PD162" s="11"/>
      <c r="PE162" s="11"/>
      <c r="PF162" s="11"/>
      <c r="PG162" s="11"/>
      <c r="PH162" s="11"/>
      <c r="PI162" s="11"/>
      <c r="PJ162" s="11"/>
      <c r="PK162" s="11"/>
      <c r="PL162" s="11"/>
      <c r="PM162" s="11"/>
      <c r="PN162" s="11"/>
      <c r="PO162" s="11"/>
      <c r="PP162" s="11"/>
      <c r="PQ162" s="11"/>
      <c r="PR162" s="11"/>
      <c r="PS162" s="11"/>
      <c r="PT162" s="11"/>
      <c r="PU162" s="11"/>
      <c r="PV162" s="11"/>
      <c r="PW162" s="11"/>
      <c r="PX162" s="11"/>
      <c r="PY162" s="11"/>
      <c r="PZ162" s="11"/>
      <c r="QA162" s="11"/>
      <c r="QB162" s="11"/>
      <c r="QC162" s="11"/>
      <c r="QD162" s="11"/>
      <c r="QE162" s="11"/>
      <c r="QF162" s="11"/>
      <c r="QG162" s="11"/>
      <c r="QH162" s="11"/>
      <c r="QI162" s="11"/>
      <c r="QJ162" s="11"/>
      <c r="QK162" s="11"/>
      <c r="QL162" s="11"/>
      <c r="QM162" s="11"/>
      <c r="QN162" s="11"/>
      <c r="QO162" s="11"/>
      <c r="QP162" s="11"/>
      <c r="QQ162" s="11"/>
      <c r="QR162" s="11"/>
      <c r="QS162" s="11"/>
      <c r="QT162" s="11"/>
      <c r="QU162" s="11"/>
      <c r="QV162" s="11"/>
      <c r="QW162" s="11"/>
      <c r="QX162" s="11"/>
      <c r="QY162" s="11"/>
      <c r="QZ162" s="11"/>
      <c r="RA162" s="11"/>
      <c r="RB162" s="11"/>
      <c r="RC162" s="11"/>
      <c r="RD162" s="11"/>
      <c r="RE162" s="11"/>
      <c r="RF162" s="11"/>
      <c r="RG162" s="11"/>
      <c r="RH162" s="11"/>
      <c r="RI162" s="11"/>
      <c r="RJ162" s="11"/>
      <c r="RK162" s="11"/>
      <c r="RL162" s="11"/>
      <c r="RM162" s="11"/>
      <c r="RN162" s="11"/>
      <c r="RO162" s="11"/>
      <c r="RP162" s="11"/>
      <c r="RQ162" s="11"/>
      <c r="RR162" s="11"/>
      <c r="RS162" s="11"/>
      <c r="RT162" s="11"/>
      <c r="RU162" s="11"/>
      <c r="RV162" s="11"/>
      <c r="RW162" s="11"/>
      <c r="RX162" s="11"/>
      <c r="RY162" s="11"/>
      <c r="RZ162" s="11"/>
      <c r="SA162" s="11"/>
      <c r="SB162" s="11"/>
      <c r="SC162" s="11"/>
      <c r="SD162" s="11"/>
      <c r="SE162" s="11"/>
      <c r="SF162" s="11"/>
      <c r="SG162" s="11"/>
      <c r="SH162" s="11"/>
      <c r="SI162" s="11"/>
      <c r="SJ162" s="11"/>
      <c r="SK162" s="11"/>
      <c r="SL162" s="11"/>
      <c r="SM162" s="11"/>
      <c r="SN162" s="11"/>
      <c r="SO162" s="11"/>
      <c r="SP162" s="11"/>
      <c r="SQ162" s="11"/>
      <c r="SR162" s="11"/>
      <c r="SS162" s="11"/>
      <c r="ST162" s="11"/>
      <c r="SU162" s="11"/>
      <c r="SV162" s="11"/>
      <c r="SW162" s="11"/>
      <c r="SX162" s="11"/>
      <c r="SY162" s="11"/>
      <c r="SZ162" s="11"/>
      <c r="TA162" s="11"/>
      <c r="TB162" s="11"/>
      <c r="TC162" s="11"/>
      <c r="TD162" s="11"/>
      <c r="TE162" s="11"/>
      <c r="TF162" s="11"/>
      <c r="TG162" s="11"/>
      <c r="TH162" s="11"/>
      <c r="TI162" s="11"/>
      <c r="TJ162" s="11"/>
      <c r="TK162" s="11"/>
      <c r="TL162" s="11"/>
      <c r="TM162" s="11"/>
      <c r="TN162" s="11"/>
      <c r="TO162" s="11"/>
      <c r="TP162" s="11"/>
      <c r="TQ162" s="11"/>
      <c r="TR162" s="11"/>
      <c r="TS162" s="11"/>
      <c r="TT162" s="11"/>
      <c r="TU162" s="11"/>
      <c r="TV162" s="11"/>
      <c r="TW162" s="11"/>
      <c r="TX162" s="11"/>
      <c r="TY162" s="11"/>
      <c r="TZ162" s="11"/>
      <c r="UA162" s="11"/>
      <c r="UB162" s="11"/>
      <c r="UC162" s="11"/>
      <c r="UD162" s="11"/>
      <c r="UE162" s="11"/>
      <c r="UF162" s="11"/>
      <c r="UG162" s="11"/>
      <c r="UH162" s="11"/>
      <c r="UI162" s="11"/>
      <c r="UJ162" s="11"/>
      <c r="UK162" s="11"/>
      <c r="UL162" s="11"/>
      <c r="UM162" s="11"/>
      <c r="UN162" s="11"/>
      <c r="UO162" s="11"/>
      <c r="UP162" s="11"/>
      <c r="UQ162" s="11"/>
      <c r="UR162" s="11"/>
      <c r="US162" s="11"/>
      <c r="UT162" s="11"/>
      <c r="UU162" s="11"/>
      <c r="UV162" s="11"/>
      <c r="UW162" s="11"/>
      <c r="UX162" s="11"/>
      <c r="UY162" s="11"/>
      <c r="UZ162" s="11"/>
      <c r="VA162" s="11"/>
      <c r="VB162" s="11"/>
      <c r="VC162" s="11"/>
      <c r="VD162" s="11"/>
      <c r="VE162" s="11"/>
      <c r="VF162" s="11"/>
      <c r="VG162" s="11"/>
      <c r="VH162" s="11"/>
      <c r="VI162" s="11"/>
      <c r="VJ162" s="11"/>
      <c r="VK162" s="11"/>
      <c r="VL162" s="11"/>
      <c r="VM162" s="11"/>
      <c r="VN162" s="11"/>
      <c r="VO162" s="11"/>
      <c r="VP162" s="11"/>
      <c r="VQ162" s="11"/>
      <c r="VR162" s="11"/>
      <c r="VS162" s="11"/>
      <c r="VT162" s="11"/>
      <c r="VU162" s="11"/>
      <c r="VV162" s="11"/>
      <c r="VW162" s="11"/>
      <c r="VX162" s="11"/>
      <c r="VY162" s="11"/>
      <c r="VZ162" s="11"/>
      <c r="WA162" s="11"/>
      <c r="WB162" s="11"/>
      <c r="WC162" s="11"/>
      <c r="WD162" s="11"/>
      <c r="WE162" s="11"/>
      <c r="WF162" s="11"/>
      <c r="WG162" s="11"/>
      <c r="WH162" s="11"/>
      <c r="WI162" s="11"/>
      <c r="WJ162" s="11"/>
      <c r="WK162" s="11"/>
      <c r="WL162" s="11"/>
      <c r="WM162" s="11"/>
      <c r="WN162" s="11"/>
      <c r="WO162" s="11"/>
      <c r="WP162" s="11"/>
      <c r="WQ162" s="11"/>
      <c r="WR162" s="11"/>
      <c r="WS162" s="11"/>
      <c r="WT162" s="11"/>
      <c r="WU162" s="11"/>
      <c r="WV162" s="11"/>
      <c r="WW162" s="11"/>
      <c r="WX162" s="11"/>
      <c r="WY162" s="11"/>
      <c r="WZ162" s="11"/>
      <c r="XA162" s="11"/>
      <c r="XB162" s="11"/>
      <c r="XC162" s="11"/>
      <c r="XD162" s="11"/>
      <c r="XE162" s="11"/>
      <c r="XF162" s="11"/>
      <c r="XG162" s="11"/>
      <c r="XH162" s="11"/>
      <c r="XI162" s="11"/>
      <c r="XJ162" s="11"/>
      <c r="XK162" s="11"/>
      <c r="XL162" s="11"/>
      <c r="XM162" s="11"/>
      <c r="XN162" s="11"/>
      <c r="XO162" s="11"/>
      <c r="XP162" s="11"/>
      <c r="XQ162" s="11"/>
      <c r="XR162" s="11"/>
      <c r="XS162" s="11"/>
      <c r="XT162" s="11"/>
      <c r="XU162" s="11"/>
      <c r="XV162" s="11"/>
      <c r="XW162" s="11"/>
      <c r="XX162" s="11"/>
      <c r="XY162" s="11"/>
      <c r="XZ162" s="11"/>
      <c r="YA162" s="11"/>
      <c r="YB162" s="11"/>
      <c r="YC162" s="11"/>
      <c r="YD162" s="11"/>
      <c r="YE162" s="11"/>
      <c r="YF162" s="11"/>
      <c r="YG162" s="11"/>
      <c r="YH162" s="11"/>
      <c r="YI162" s="11"/>
      <c r="YJ162" s="11"/>
      <c r="YK162" s="11"/>
      <c r="YL162" s="11"/>
      <c r="YM162" s="11"/>
      <c r="YN162" s="11"/>
      <c r="YO162" s="11"/>
      <c r="YP162" s="11"/>
      <c r="YQ162" s="11"/>
      <c r="YR162" s="11"/>
      <c r="YS162" s="11"/>
      <c r="YT162" s="11"/>
      <c r="YU162" s="11"/>
      <c r="YV162" s="11"/>
      <c r="YW162" s="11"/>
      <c r="YX162" s="11"/>
      <c r="YY162" s="11"/>
      <c r="YZ162" s="11"/>
      <c r="ZA162" s="11"/>
      <c r="ZB162" s="11"/>
      <c r="ZC162" s="11"/>
      <c r="ZD162" s="11"/>
      <c r="ZE162" s="11"/>
      <c r="ZF162" s="11"/>
      <c r="ZG162" s="11"/>
      <c r="ZH162" s="11"/>
      <c r="ZI162" s="11"/>
      <c r="ZJ162" s="11"/>
      <c r="ZK162" s="11"/>
      <c r="ZL162" s="11"/>
      <c r="ZM162" s="11"/>
      <c r="ZN162" s="11"/>
      <c r="ZO162" s="11"/>
      <c r="ZP162" s="11"/>
      <c r="ZQ162" s="11"/>
      <c r="ZR162" s="11"/>
      <c r="ZS162" s="11"/>
      <c r="ZT162" s="11"/>
      <c r="ZU162" s="11"/>
      <c r="ZV162" s="11"/>
      <c r="ZW162" s="11"/>
      <c r="ZX162" s="11"/>
      <c r="ZY162" s="11"/>
      <c r="ZZ162" s="11"/>
      <c r="AAA162" s="11"/>
      <c r="AAB162" s="11"/>
      <c r="AAC162" s="11"/>
      <c r="AAD162" s="11"/>
      <c r="AAE162" s="11"/>
      <c r="AAF162" s="11"/>
      <c r="AAG162" s="11"/>
      <c r="AAH162" s="11"/>
      <c r="AAI162" s="11"/>
      <c r="AAJ162" s="11"/>
      <c r="AAK162" s="11"/>
      <c r="AAL162" s="11"/>
      <c r="AAM162" s="11"/>
      <c r="AAN162" s="11"/>
      <c r="AAO162" s="11"/>
      <c r="AAP162" s="11"/>
      <c r="AAQ162" s="11"/>
      <c r="AAR162" s="11"/>
      <c r="AAS162" s="11"/>
      <c r="AAT162" s="11"/>
      <c r="AAU162" s="11"/>
      <c r="AAV162" s="11"/>
      <c r="AAW162" s="11"/>
      <c r="AAX162" s="11"/>
      <c r="AAY162" s="11"/>
      <c r="AAZ162" s="11"/>
      <c r="ABA162" s="11"/>
      <c r="ABB162" s="11"/>
      <c r="ABC162" s="11"/>
      <c r="ABD162" s="11"/>
      <c r="ABE162" s="11"/>
      <c r="ABF162" s="11"/>
      <c r="ABG162" s="11"/>
      <c r="ABH162" s="11"/>
      <c r="ABI162" s="11"/>
      <c r="ABJ162" s="11"/>
      <c r="ABK162" s="11"/>
      <c r="ABL162" s="11"/>
      <c r="ABM162" s="11"/>
      <c r="ABN162" s="11"/>
      <c r="ABO162" s="11"/>
      <c r="ABP162" s="11"/>
      <c r="ABQ162" s="11"/>
      <c r="ABR162" s="11"/>
      <c r="ABS162" s="11"/>
      <c r="ABT162" s="11"/>
      <c r="ABU162" s="11"/>
      <c r="ABV162" s="11"/>
      <c r="ABW162" s="11"/>
      <c r="ABX162" s="11"/>
      <c r="ABY162" s="11"/>
      <c r="ABZ162" s="11"/>
      <c r="ACA162" s="11"/>
      <c r="ACB162" s="11"/>
      <c r="ACC162" s="11"/>
      <c r="ACD162" s="11"/>
      <c r="ACE162" s="11"/>
      <c r="ACF162" s="11"/>
      <c r="ACG162" s="11"/>
      <c r="ACH162" s="11"/>
      <c r="ACI162" s="11"/>
      <c r="ACJ162" s="11"/>
      <c r="ACK162" s="11"/>
      <c r="ACL162" s="11"/>
      <c r="ACM162" s="11"/>
      <c r="ACN162" s="11"/>
      <c r="ACO162" s="11"/>
      <c r="ACP162" s="11"/>
      <c r="ACQ162" s="11"/>
      <c r="ACR162" s="11"/>
      <c r="ACS162" s="11"/>
      <c r="ACT162" s="11"/>
      <c r="ACU162" s="11"/>
      <c r="ACV162" s="11"/>
      <c r="ACW162" s="11"/>
      <c r="ACX162" s="11"/>
      <c r="ACY162" s="11"/>
      <c r="ACZ162" s="11"/>
      <c r="ADA162" s="11"/>
      <c r="ADB162" s="11"/>
      <c r="ADC162" s="11"/>
      <c r="ADD162" s="11"/>
      <c r="ADE162" s="11"/>
      <c r="ADF162" s="11"/>
      <c r="ADG162" s="11"/>
      <c r="ADH162" s="11"/>
      <c r="ADI162" s="11"/>
      <c r="ADJ162" s="11"/>
      <c r="ADK162" s="11"/>
      <c r="ADL162" s="11"/>
      <c r="ADM162" s="11"/>
      <c r="ADN162" s="11"/>
      <c r="ADO162" s="11"/>
      <c r="ADP162" s="11"/>
      <c r="ADQ162" s="11"/>
      <c r="ADR162" s="11"/>
      <c r="ADS162" s="11"/>
      <c r="ADT162" s="11"/>
      <c r="ADU162" s="11"/>
      <c r="ADV162" s="11"/>
      <c r="ADW162" s="11"/>
      <c r="ADX162" s="11"/>
      <c r="ADY162" s="11"/>
      <c r="ADZ162" s="11"/>
      <c r="AEA162" s="11"/>
      <c r="AEB162" s="11"/>
      <c r="AEC162" s="11"/>
      <c r="AED162" s="11"/>
      <c r="AEE162" s="11"/>
      <c r="AEF162" s="11"/>
      <c r="AEG162" s="11"/>
      <c r="AEH162" s="11"/>
      <c r="AEI162" s="11"/>
      <c r="AEJ162" s="11"/>
      <c r="AEK162" s="11"/>
      <c r="AEL162" s="11"/>
      <c r="AEM162" s="11"/>
      <c r="AEN162" s="11"/>
      <c r="AEO162" s="11"/>
      <c r="AEP162" s="11"/>
      <c r="AEQ162" s="11"/>
      <c r="AER162" s="11"/>
      <c r="AES162" s="11"/>
      <c r="AET162" s="11"/>
      <c r="AEU162" s="11"/>
      <c r="AEV162" s="11"/>
      <c r="AEW162" s="11"/>
      <c r="AEX162" s="11"/>
      <c r="AEY162" s="11"/>
      <c r="AEZ162" s="11"/>
      <c r="AFA162" s="11"/>
      <c r="AFB162" s="11"/>
      <c r="AFC162" s="11"/>
      <c r="AFD162" s="11"/>
      <c r="AFE162" s="11"/>
      <c r="AFF162" s="11"/>
      <c r="AFG162" s="11"/>
      <c r="AFH162" s="11"/>
      <c r="AFI162" s="11"/>
      <c r="AFJ162" s="11"/>
      <c r="AFK162" s="11"/>
      <c r="AFL162" s="11"/>
      <c r="AFM162" s="11"/>
      <c r="AFN162" s="11"/>
      <c r="AFO162" s="11"/>
      <c r="AFP162" s="11"/>
      <c r="AFQ162" s="11"/>
      <c r="AFR162" s="11"/>
      <c r="AFS162" s="11"/>
      <c r="AFT162" s="11"/>
      <c r="AFU162" s="11"/>
      <c r="AFV162" s="11"/>
      <c r="AFW162" s="11"/>
      <c r="AFX162" s="11"/>
      <c r="AFY162" s="11"/>
      <c r="AFZ162" s="11"/>
      <c r="AGA162" s="11"/>
      <c r="AGB162" s="11"/>
      <c r="AGC162" s="11"/>
      <c r="AGD162" s="11"/>
      <c r="AGE162" s="11"/>
      <c r="AGF162" s="11"/>
      <c r="AGG162" s="11"/>
      <c r="AGH162" s="11"/>
      <c r="AGI162" s="11"/>
      <c r="AGJ162" s="11"/>
      <c r="AGK162" s="11"/>
      <c r="AGL162" s="11"/>
      <c r="AGM162" s="11"/>
      <c r="AGN162" s="11"/>
      <c r="AGO162" s="11"/>
      <c r="AGP162" s="11"/>
      <c r="AGQ162" s="11"/>
      <c r="AGR162" s="11"/>
      <c r="AGS162" s="11"/>
      <c r="AGT162" s="11"/>
      <c r="AGU162" s="11"/>
      <c r="AGV162" s="11"/>
      <c r="AGW162" s="11"/>
      <c r="AGX162" s="11"/>
      <c r="AGY162" s="11"/>
      <c r="AGZ162" s="11"/>
      <c r="AHA162" s="11"/>
      <c r="AHB162" s="11"/>
      <c r="AHC162" s="11"/>
      <c r="AHD162" s="11"/>
      <c r="AHE162" s="11"/>
      <c r="AHF162" s="11"/>
      <c r="AHG162" s="11"/>
      <c r="AHH162" s="11"/>
      <c r="AHI162" s="11"/>
      <c r="AHJ162" s="11"/>
      <c r="AHK162" s="11"/>
      <c r="AHL162" s="11"/>
      <c r="AHM162" s="11"/>
      <c r="AHN162" s="11"/>
      <c r="AHO162" s="11"/>
      <c r="AHP162" s="11"/>
      <c r="AHQ162" s="11"/>
      <c r="AHR162" s="11"/>
      <c r="AHS162" s="11"/>
      <c r="AHT162" s="11"/>
      <c r="AHU162" s="11"/>
      <c r="AHV162" s="11"/>
      <c r="AHW162" s="11"/>
      <c r="AHX162" s="11"/>
      <c r="AHY162" s="11"/>
      <c r="AHZ162" s="11"/>
      <c r="AIA162" s="11"/>
      <c r="AIB162" s="11"/>
      <c r="AIC162" s="11"/>
      <c r="AID162" s="11"/>
      <c r="AIE162" s="11"/>
      <c r="AIF162" s="11"/>
      <c r="AIG162" s="11"/>
      <c r="AIH162" s="11"/>
      <c r="AII162" s="11"/>
      <c r="AIJ162" s="11"/>
      <c r="AIK162" s="11"/>
      <c r="AIL162" s="11"/>
      <c r="AIM162" s="11"/>
      <c r="AIN162" s="11"/>
      <c r="AIO162" s="11"/>
      <c r="AIP162" s="11"/>
      <c r="AIQ162" s="11"/>
      <c r="AIR162" s="11"/>
      <c r="AIS162" s="11"/>
      <c r="AIT162" s="11"/>
      <c r="AIU162" s="11"/>
      <c r="AIV162" s="11"/>
      <c r="AIW162" s="11"/>
      <c r="AIX162" s="11"/>
      <c r="AIY162" s="11"/>
      <c r="AIZ162" s="11"/>
      <c r="AJA162" s="11"/>
      <c r="AJB162" s="11"/>
      <c r="AJC162" s="11"/>
      <c r="AJD162" s="11"/>
      <c r="AJE162" s="11"/>
      <c r="AJF162" s="11"/>
      <c r="AJG162" s="11"/>
      <c r="AJH162" s="11"/>
      <c r="AJI162" s="11"/>
      <c r="AJJ162" s="11"/>
      <c r="AJK162" s="11"/>
      <c r="AJL162" s="11"/>
      <c r="AJM162" s="11"/>
      <c r="AJN162" s="11"/>
      <c r="AJO162" s="11"/>
      <c r="AJP162" s="11"/>
      <c r="AJQ162" s="11"/>
      <c r="AJR162" s="11"/>
      <c r="AJS162" s="11"/>
      <c r="AJT162" s="11"/>
      <c r="AJU162" s="11"/>
      <c r="AJV162" s="11"/>
      <c r="AJW162" s="11"/>
      <c r="AJX162" s="11"/>
      <c r="AJY162" s="11"/>
      <c r="AJZ162" s="11"/>
      <c r="AKA162" s="11"/>
      <c r="AKB162" s="11"/>
      <c r="AKC162" s="11"/>
      <c r="AKD162" s="11"/>
      <c r="AKE162" s="11"/>
      <c r="AKF162" s="11"/>
      <c r="AKG162" s="11"/>
      <c r="AKH162" s="11"/>
      <c r="AKI162" s="11"/>
      <c r="AKJ162" s="11"/>
      <c r="AKK162" s="11"/>
      <c r="AKL162" s="11"/>
      <c r="AKM162" s="11"/>
      <c r="AKN162" s="11"/>
      <c r="AKO162" s="11"/>
      <c r="AKP162" s="11"/>
      <c r="AKQ162" s="11"/>
      <c r="AKR162" s="11"/>
      <c r="AKS162" s="11"/>
      <c r="AKT162" s="11"/>
      <c r="AKU162" s="11"/>
      <c r="AKV162" s="11"/>
      <c r="AKW162" s="11"/>
      <c r="AKX162" s="11"/>
      <c r="AKY162" s="11"/>
      <c r="AKZ162" s="11"/>
      <c r="ALA162" s="11"/>
      <c r="ALB162" s="11"/>
      <c r="ALC162" s="11"/>
      <c r="ALD162" s="11"/>
      <c r="ALE162" s="11"/>
      <c r="ALF162" s="11"/>
      <c r="ALG162" s="11"/>
      <c r="ALH162" s="11"/>
      <c r="ALI162" s="11"/>
      <c r="ALJ162" s="11"/>
      <c r="ALK162" s="11"/>
      <c r="ALL162" s="11"/>
      <c r="ALM162" s="11"/>
      <c r="ALN162" s="11"/>
      <c r="ALO162" s="11"/>
      <c r="ALP162" s="11"/>
      <c r="ALQ162" s="11"/>
      <c r="ALR162" s="11"/>
      <c r="ALS162" s="11"/>
      <c r="ALT162" s="11"/>
      <c r="ALU162" s="11"/>
      <c r="ALV162" s="11"/>
      <c r="ALW162" s="11"/>
      <c r="ALX162" s="11"/>
      <c r="ALY162" s="11"/>
      <c r="ALZ162" s="11"/>
      <c r="AMA162" s="11"/>
      <c r="AMB162" s="11"/>
      <c r="AMC162" s="11"/>
    </row>
    <row r="163" spans="1:1017" x14ac:dyDescent="0.25">
      <c r="A163" s="36" t="s">
        <v>113</v>
      </c>
      <c r="B163" s="9" t="s">
        <v>19</v>
      </c>
      <c r="C163" s="32">
        <v>1.016</v>
      </c>
      <c r="D163" s="32">
        <v>1.246</v>
      </c>
      <c r="E163" s="33" t="s">
        <v>207</v>
      </c>
      <c r="F163" s="32">
        <f>0.792-0.138-0.211</f>
        <v>0.44300000000000006</v>
      </c>
      <c r="G163" s="27" t="s">
        <v>10</v>
      </c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11"/>
      <c r="FE163" s="11"/>
      <c r="FF163" s="11"/>
      <c r="FG163" s="11"/>
      <c r="FH163" s="11"/>
      <c r="FI163" s="11"/>
      <c r="FJ163" s="11"/>
      <c r="FK163" s="11"/>
      <c r="FL163" s="11"/>
      <c r="FM163" s="11"/>
      <c r="FN163" s="11"/>
      <c r="FO163" s="11"/>
      <c r="FP163" s="11"/>
      <c r="FQ163" s="11"/>
      <c r="FR163" s="11"/>
      <c r="FS163" s="11"/>
      <c r="FT163" s="11"/>
      <c r="FU163" s="11"/>
      <c r="FV163" s="11"/>
      <c r="FW163" s="11"/>
      <c r="FX163" s="11"/>
      <c r="FY163" s="11"/>
      <c r="FZ163" s="11"/>
      <c r="GA163" s="11"/>
      <c r="GB163" s="11"/>
      <c r="GC163" s="11"/>
      <c r="GD163" s="11"/>
      <c r="GE163" s="11"/>
      <c r="GF163" s="11"/>
      <c r="GG163" s="11"/>
      <c r="GH163" s="11"/>
      <c r="GI163" s="11"/>
      <c r="GJ163" s="11"/>
      <c r="GK163" s="11"/>
      <c r="GL163" s="11"/>
      <c r="GM163" s="11"/>
      <c r="GN163" s="11"/>
      <c r="GO163" s="11"/>
      <c r="GP163" s="11"/>
      <c r="GQ163" s="11"/>
      <c r="GR163" s="11"/>
      <c r="GS163" s="11"/>
      <c r="GT163" s="11"/>
      <c r="GU163" s="11"/>
      <c r="GV163" s="11"/>
      <c r="GW163" s="11"/>
      <c r="GX163" s="11"/>
      <c r="GY163" s="11"/>
      <c r="GZ163" s="11"/>
      <c r="HA163" s="11"/>
      <c r="HB163" s="11"/>
      <c r="HC163" s="11"/>
      <c r="HD163" s="11"/>
      <c r="HE163" s="11"/>
      <c r="HF163" s="11"/>
      <c r="HG163" s="11"/>
      <c r="HH163" s="11"/>
      <c r="HI163" s="11"/>
      <c r="HJ163" s="11"/>
      <c r="HK163" s="11"/>
      <c r="HL163" s="11"/>
      <c r="HM163" s="11"/>
      <c r="HN163" s="11"/>
      <c r="HO163" s="11"/>
      <c r="HP163" s="11"/>
      <c r="HQ163" s="11"/>
      <c r="HR163" s="11"/>
      <c r="HS163" s="11"/>
      <c r="HT163" s="11"/>
      <c r="HU163" s="11"/>
      <c r="HV163" s="11"/>
      <c r="HW163" s="11"/>
      <c r="HX163" s="11"/>
      <c r="HY163" s="11"/>
      <c r="HZ163" s="11"/>
      <c r="IA163" s="11"/>
      <c r="IB163" s="11"/>
      <c r="IC163" s="11"/>
      <c r="ID163" s="11"/>
      <c r="IE163" s="11"/>
      <c r="IF163" s="11"/>
      <c r="IG163" s="11"/>
      <c r="IH163" s="11"/>
      <c r="II163" s="11"/>
      <c r="IJ163" s="11"/>
      <c r="IK163" s="11"/>
      <c r="IL163" s="11"/>
      <c r="IM163" s="11"/>
      <c r="IN163" s="11"/>
      <c r="IO163" s="11"/>
      <c r="IP163" s="11"/>
      <c r="IQ163" s="11"/>
      <c r="IR163" s="11"/>
      <c r="IS163" s="11"/>
      <c r="IT163" s="11"/>
      <c r="IU163" s="11"/>
      <c r="IV163" s="11"/>
      <c r="IW163" s="11"/>
      <c r="IX163" s="11"/>
      <c r="IY163" s="11"/>
      <c r="IZ163" s="11"/>
      <c r="JA163" s="11"/>
      <c r="JB163" s="11"/>
      <c r="JC163" s="11"/>
      <c r="JD163" s="11"/>
      <c r="JE163" s="11"/>
      <c r="JF163" s="11"/>
      <c r="JG163" s="11"/>
      <c r="JH163" s="11"/>
      <c r="JI163" s="11"/>
      <c r="JJ163" s="11"/>
      <c r="JK163" s="11"/>
      <c r="JL163" s="11"/>
      <c r="JM163" s="11"/>
      <c r="JN163" s="11"/>
      <c r="JO163" s="11"/>
      <c r="JP163" s="11"/>
      <c r="JQ163" s="11"/>
      <c r="JR163" s="11"/>
      <c r="JS163" s="11"/>
      <c r="JT163" s="11"/>
      <c r="JU163" s="11"/>
      <c r="JV163" s="11"/>
      <c r="JW163" s="11"/>
      <c r="JX163" s="11"/>
      <c r="JY163" s="11"/>
      <c r="JZ163" s="11"/>
      <c r="KA163" s="11"/>
      <c r="KB163" s="11"/>
      <c r="KC163" s="11"/>
      <c r="KD163" s="11"/>
      <c r="KE163" s="11"/>
      <c r="KF163" s="11"/>
      <c r="KG163" s="11"/>
      <c r="KH163" s="11"/>
      <c r="KI163" s="11"/>
      <c r="KJ163" s="11"/>
      <c r="KK163" s="11"/>
      <c r="KL163" s="11"/>
      <c r="KM163" s="11"/>
      <c r="KN163" s="11"/>
      <c r="KO163" s="11"/>
      <c r="KP163" s="11"/>
      <c r="KQ163" s="11"/>
      <c r="KR163" s="11"/>
      <c r="KS163" s="11"/>
      <c r="KT163" s="11"/>
      <c r="KU163" s="11"/>
      <c r="KV163" s="11"/>
      <c r="KW163" s="11"/>
      <c r="KX163" s="11"/>
      <c r="KY163" s="11"/>
      <c r="KZ163" s="11"/>
      <c r="LA163" s="11"/>
      <c r="LB163" s="11"/>
      <c r="LC163" s="11"/>
      <c r="LD163" s="11"/>
      <c r="LE163" s="11"/>
      <c r="LF163" s="11"/>
      <c r="LG163" s="11"/>
      <c r="LH163" s="11"/>
      <c r="LI163" s="11"/>
      <c r="LJ163" s="11"/>
      <c r="LK163" s="11"/>
      <c r="LL163" s="11"/>
      <c r="LM163" s="11"/>
      <c r="LN163" s="11"/>
      <c r="LO163" s="11"/>
      <c r="LP163" s="11"/>
      <c r="LQ163" s="11"/>
      <c r="LR163" s="11"/>
      <c r="LS163" s="11"/>
      <c r="LT163" s="11"/>
      <c r="LU163" s="11"/>
      <c r="LV163" s="11"/>
      <c r="LW163" s="11"/>
      <c r="LX163" s="11"/>
      <c r="LY163" s="11"/>
      <c r="LZ163" s="11"/>
      <c r="MA163" s="11"/>
      <c r="MB163" s="11"/>
      <c r="MC163" s="11"/>
      <c r="MD163" s="11"/>
      <c r="ME163" s="11"/>
      <c r="MF163" s="11"/>
      <c r="MG163" s="11"/>
      <c r="MH163" s="11"/>
      <c r="MI163" s="11"/>
      <c r="MJ163" s="11"/>
      <c r="MK163" s="11"/>
      <c r="ML163" s="11"/>
      <c r="MM163" s="11"/>
      <c r="MN163" s="11"/>
      <c r="MO163" s="11"/>
      <c r="MP163" s="11"/>
      <c r="MQ163" s="11"/>
      <c r="MR163" s="11"/>
      <c r="MS163" s="11"/>
      <c r="MT163" s="11"/>
      <c r="MU163" s="11"/>
      <c r="MV163" s="11"/>
      <c r="MW163" s="11"/>
      <c r="MX163" s="11"/>
      <c r="MY163" s="11"/>
      <c r="MZ163" s="11"/>
      <c r="NA163" s="11"/>
      <c r="NB163" s="11"/>
      <c r="NC163" s="11"/>
      <c r="ND163" s="11"/>
      <c r="NE163" s="11"/>
      <c r="NF163" s="11"/>
      <c r="NG163" s="11"/>
      <c r="NH163" s="11"/>
      <c r="NI163" s="11"/>
      <c r="NJ163" s="11"/>
      <c r="NK163" s="11"/>
      <c r="NL163" s="11"/>
      <c r="NM163" s="11"/>
      <c r="NN163" s="11"/>
      <c r="NO163" s="11"/>
      <c r="NP163" s="11"/>
      <c r="NQ163" s="11"/>
      <c r="NR163" s="11"/>
      <c r="NS163" s="11"/>
      <c r="NT163" s="11"/>
      <c r="NU163" s="11"/>
      <c r="NV163" s="11"/>
      <c r="NW163" s="11"/>
      <c r="NX163" s="11"/>
      <c r="NY163" s="11"/>
      <c r="NZ163" s="11"/>
      <c r="OA163" s="11"/>
      <c r="OB163" s="11"/>
      <c r="OC163" s="11"/>
      <c r="OD163" s="11"/>
      <c r="OE163" s="11"/>
      <c r="OF163" s="11"/>
      <c r="OG163" s="11"/>
      <c r="OH163" s="11"/>
      <c r="OI163" s="11"/>
      <c r="OJ163" s="11"/>
      <c r="OK163" s="11"/>
      <c r="OL163" s="11"/>
      <c r="OM163" s="11"/>
      <c r="ON163" s="11"/>
      <c r="OO163" s="11"/>
      <c r="OP163" s="11"/>
      <c r="OQ163" s="11"/>
      <c r="OR163" s="11"/>
      <c r="OS163" s="11"/>
      <c r="OT163" s="11"/>
      <c r="OU163" s="11"/>
      <c r="OV163" s="11"/>
      <c r="OW163" s="11"/>
      <c r="OX163" s="11"/>
      <c r="OY163" s="11"/>
      <c r="OZ163" s="11"/>
      <c r="PA163" s="11"/>
      <c r="PB163" s="11"/>
      <c r="PC163" s="11"/>
      <c r="PD163" s="11"/>
      <c r="PE163" s="11"/>
      <c r="PF163" s="11"/>
      <c r="PG163" s="11"/>
      <c r="PH163" s="11"/>
      <c r="PI163" s="11"/>
      <c r="PJ163" s="11"/>
      <c r="PK163" s="11"/>
      <c r="PL163" s="11"/>
      <c r="PM163" s="11"/>
      <c r="PN163" s="11"/>
      <c r="PO163" s="11"/>
      <c r="PP163" s="11"/>
      <c r="PQ163" s="11"/>
      <c r="PR163" s="11"/>
      <c r="PS163" s="11"/>
      <c r="PT163" s="11"/>
      <c r="PU163" s="11"/>
      <c r="PV163" s="11"/>
      <c r="PW163" s="11"/>
      <c r="PX163" s="11"/>
      <c r="PY163" s="11"/>
      <c r="PZ163" s="11"/>
      <c r="QA163" s="11"/>
      <c r="QB163" s="11"/>
      <c r="QC163" s="11"/>
      <c r="QD163" s="11"/>
      <c r="QE163" s="11"/>
      <c r="QF163" s="11"/>
      <c r="QG163" s="11"/>
      <c r="QH163" s="11"/>
      <c r="QI163" s="11"/>
      <c r="QJ163" s="11"/>
      <c r="QK163" s="11"/>
      <c r="QL163" s="11"/>
      <c r="QM163" s="11"/>
      <c r="QN163" s="11"/>
      <c r="QO163" s="11"/>
      <c r="QP163" s="11"/>
      <c r="QQ163" s="11"/>
      <c r="QR163" s="11"/>
      <c r="QS163" s="11"/>
      <c r="QT163" s="11"/>
      <c r="QU163" s="11"/>
      <c r="QV163" s="11"/>
      <c r="QW163" s="11"/>
      <c r="QX163" s="11"/>
      <c r="QY163" s="11"/>
      <c r="QZ163" s="11"/>
      <c r="RA163" s="11"/>
      <c r="RB163" s="11"/>
      <c r="RC163" s="11"/>
      <c r="RD163" s="11"/>
      <c r="RE163" s="11"/>
      <c r="RF163" s="11"/>
      <c r="RG163" s="11"/>
      <c r="RH163" s="11"/>
      <c r="RI163" s="11"/>
      <c r="RJ163" s="11"/>
      <c r="RK163" s="11"/>
      <c r="RL163" s="11"/>
      <c r="RM163" s="11"/>
      <c r="RN163" s="11"/>
      <c r="RO163" s="11"/>
      <c r="RP163" s="11"/>
      <c r="RQ163" s="11"/>
      <c r="RR163" s="11"/>
      <c r="RS163" s="11"/>
      <c r="RT163" s="11"/>
      <c r="RU163" s="11"/>
      <c r="RV163" s="11"/>
      <c r="RW163" s="11"/>
      <c r="RX163" s="11"/>
      <c r="RY163" s="11"/>
      <c r="RZ163" s="11"/>
      <c r="SA163" s="11"/>
      <c r="SB163" s="11"/>
      <c r="SC163" s="11"/>
      <c r="SD163" s="11"/>
      <c r="SE163" s="11"/>
      <c r="SF163" s="11"/>
      <c r="SG163" s="11"/>
      <c r="SH163" s="11"/>
      <c r="SI163" s="11"/>
      <c r="SJ163" s="11"/>
      <c r="SK163" s="11"/>
      <c r="SL163" s="11"/>
      <c r="SM163" s="11"/>
      <c r="SN163" s="11"/>
      <c r="SO163" s="11"/>
      <c r="SP163" s="11"/>
      <c r="SQ163" s="11"/>
      <c r="SR163" s="11"/>
      <c r="SS163" s="11"/>
      <c r="ST163" s="11"/>
      <c r="SU163" s="11"/>
      <c r="SV163" s="11"/>
      <c r="SW163" s="11"/>
      <c r="SX163" s="11"/>
      <c r="SY163" s="11"/>
      <c r="SZ163" s="11"/>
      <c r="TA163" s="11"/>
      <c r="TB163" s="11"/>
      <c r="TC163" s="11"/>
      <c r="TD163" s="11"/>
      <c r="TE163" s="11"/>
      <c r="TF163" s="11"/>
      <c r="TG163" s="11"/>
      <c r="TH163" s="11"/>
      <c r="TI163" s="11"/>
      <c r="TJ163" s="11"/>
      <c r="TK163" s="11"/>
      <c r="TL163" s="11"/>
      <c r="TM163" s="11"/>
      <c r="TN163" s="11"/>
      <c r="TO163" s="11"/>
      <c r="TP163" s="11"/>
      <c r="TQ163" s="11"/>
      <c r="TR163" s="11"/>
      <c r="TS163" s="11"/>
      <c r="TT163" s="11"/>
      <c r="TU163" s="11"/>
      <c r="TV163" s="11"/>
      <c r="TW163" s="11"/>
      <c r="TX163" s="11"/>
      <c r="TY163" s="11"/>
      <c r="TZ163" s="11"/>
      <c r="UA163" s="11"/>
      <c r="UB163" s="11"/>
      <c r="UC163" s="11"/>
      <c r="UD163" s="11"/>
      <c r="UE163" s="11"/>
      <c r="UF163" s="11"/>
      <c r="UG163" s="11"/>
      <c r="UH163" s="11"/>
      <c r="UI163" s="11"/>
      <c r="UJ163" s="11"/>
      <c r="UK163" s="11"/>
      <c r="UL163" s="11"/>
      <c r="UM163" s="11"/>
      <c r="UN163" s="11"/>
      <c r="UO163" s="11"/>
      <c r="UP163" s="11"/>
      <c r="UQ163" s="11"/>
      <c r="UR163" s="11"/>
      <c r="US163" s="11"/>
      <c r="UT163" s="11"/>
      <c r="UU163" s="11"/>
      <c r="UV163" s="11"/>
      <c r="UW163" s="11"/>
      <c r="UX163" s="11"/>
      <c r="UY163" s="11"/>
      <c r="UZ163" s="11"/>
      <c r="VA163" s="11"/>
      <c r="VB163" s="11"/>
      <c r="VC163" s="11"/>
      <c r="VD163" s="11"/>
      <c r="VE163" s="11"/>
      <c r="VF163" s="11"/>
      <c r="VG163" s="11"/>
      <c r="VH163" s="11"/>
      <c r="VI163" s="11"/>
      <c r="VJ163" s="11"/>
      <c r="VK163" s="11"/>
      <c r="VL163" s="11"/>
      <c r="VM163" s="11"/>
      <c r="VN163" s="11"/>
      <c r="VO163" s="11"/>
      <c r="VP163" s="11"/>
      <c r="VQ163" s="11"/>
      <c r="VR163" s="11"/>
      <c r="VS163" s="11"/>
      <c r="VT163" s="11"/>
      <c r="VU163" s="11"/>
      <c r="VV163" s="11"/>
      <c r="VW163" s="11"/>
      <c r="VX163" s="11"/>
      <c r="VY163" s="11"/>
      <c r="VZ163" s="11"/>
      <c r="WA163" s="11"/>
      <c r="WB163" s="11"/>
      <c r="WC163" s="11"/>
      <c r="WD163" s="11"/>
      <c r="WE163" s="11"/>
      <c r="WF163" s="11"/>
      <c r="WG163" s="11"/>
      <c r="WH163" s="11"/>
      <c r="WI163" s="11"/>
      <c r="WJ163" s="11"/>
      <c r="WK163" s="11"/>
      <c r="WL163" s="11"/>
      <c r="WM163" s="11"/>
      <c r="WN163" s="11"/>
      <c r="WO163" s="11"/>
      <c r="WP163" s="11"/>
      <c r="WQ163" s="11"/>
      <c r="WR163" s="11"/>
      <c r="WS163" s="11"/>
      <c r="WT163" s="11"/>
      <c r="WU163" s="11"/>
      <c r="WV163" s="11"/>
      <c r="WW163" s="11"/>
      <c r="WX163" s="11"/>
      <c r="WY163" s="11"/>
      <c r="WZ163" s="11"/>
      <c r="XA163" s="11"/>
      <c r="XB163" s="11"/>
      <c r="XC163" s="11"/>
      <c r="XD163" s="11"/>
      <c r="XE163" s="11"/>
      <c r="XF163" s="11"/>
      <c r="XG163" s="11"/>
      <c r="XH163" s="11"/>
      <c r="XI163" s="11"/>
      <c r="XJ163" s="11"/>
      <c r="XK163" s="11"/>
      <c r="XL163" s="11"/>
      <c r="XM163" s="11"/>
      <c r="XN163" s="11"/>
      <c r="XO163" s="11"/>
      <c r="XP163" s="11"/>
      <c r="XQ163" s="11"/>
      <c r="XR163" s="11"/>
      <c r="XS163" s="11"/>
      <c r="XT163" s="11"/>
      <c r="XU163" s="11"/>
      <c r="XV163" s="11"/>
      <c r="XW163" s="11"/>
      <c r="XX163" s="11"/>
      <c r="XY163" s="11"/>
      <c r="XZ163" s="11"/>
      <c r="YA163" s="11"/>
      <c r="YB163" s="11"/>
      <c r="YC163" s="11"/>
      <c r="YD163" s="11"/>
      <c r="YE163" s="11"/>
      <c r="YF163" s="11"/>
      <c r="YG163" s="11"/>
      <c r="YH163" s="11"/>
      <c r="YI163" s="11"/>
      <c r="YJ163" s="11"/>
      <c r="YK163" s="11"/>
      <c r="YL163" s="11"/>
      <c r="YM163" s="11"/>
      <c r="YN163" s="11"/>
      <c r="YO163" s="11"/>
      <c r="YP163" s="11"/>
      <c r="YQ163" s="11"/>
      <c r="YR163" s="11"/>
      <c r="YS163" s="11"/>
      <c r="YT163" s="11"/>
      <c r="YU163" s="11"/>
      <c r="YV163" s="11"/>
      <c r="YW163" s="11"/>
      <c r="YX163" s="11"/>
      <c r="YY163" s="11"/>
      <c r="YZ163" s="11"/>
      <c r="ZA163" s="11"/>
      <c r="ZB163" s="11"/>
      <c r="ZC163" s="11"/>
      <c r="ZD163" s="11"/>
      <c r="ZE163" s="11"/>
      <c r="ZF163" s="11"/>
      <c r="ZG163" s="11"/>
      <c r="ZH163" s="11"/>
      <c r="ZI163" s="11"/>
      <c r="ZJ163" s="11"/>
      <c r="ZK163" s="11"/>
      <c r="ZL163" s="11"/>
      <c r="ZM163" s="11"/>
      <c r="ZN163" s="11"/>
      <c r="ZO163" s="11"/>
      <c r="ZP163" s="11"/>
      <c r="ZQ163" s="11"/>
      <c r="ZR163" s="11"/>
      <c r="ZS163" s="11"/>
      <c r="ZT163" s="11"/>
      <c r="ZU163" s="11"/>
      <c r="ZV163" s="11"/>
      <c r="ZW163" s="11"/>
      <c r="ZX163" s="11"/>
      <c r="ZY163" s="11"/>
      <c r="ZZ163" s="11"/>
      <c r="AAA163" s="11"/>
      <c r="AAB163" s="11"/>
      <c r="AAC163" s="11"/>
      <c r="AAD163" s="11"/>
      <c r="AAE163" s="11"/>
      <c r="AAF163" s="11"/>
      <c r="AAG163" s="11"/>
      <c r="AAH163" s="11"/>
      <c r="AAI163" s="11"/>
      <c r="AAJ163" s="11"/>
      <c r="AAK163" s="11"/>
      <c r="AAL163" s="11"/>
      <c r="AAM163" s="11"/>
      <c r="AAN163" s="11"/>
      <c r="AAO163" s="11"/>
      <c r="AAP163" s="11"/>
      <c r="AAQ163" s="11"/>
      <c r="AAR163" s="11"/>
      <c r="AAS163" s="11"/>
      <c r="AAT163" s="11"/>
      <c r="AAU163" s="11"/>
      <c r="AAV163" s="11"/>
      <c r="AAW163" s="11"/>
      <c r="AAX163" s="11"/>
      <c r="AAY163" s="11"/>
      <c r="AAZ163" s="11"/>
      <c r="ABA163" s="11"/>
      <c r="ABB163" s="11"/>
      <c r="ABC163" s="11"/>
      <c r="ABD163" s="11"/>
      <c r="ABE163" s="11"/>
      <c r="ABF163" s="11"/>
      <c r="ABG163" s="11"/>
      <c r="ABH163" s="11"/>
      <c r="ABI163" s="11"/>
      <c r="ABJ163" s="11"/>
      <c r="ABK163" s="11"/>
      <c r="ABL163" s="11"/>
      <c r="ABM163" s="11"/>
      <c r="ABN163" s="11"/>
      <c r="ABO163" s="11"/>
      <c r="ABP163" s="11"/>
      <c r="ABQ163" s="11"/>
      <c r="ABR163" s="11"/>
      <c r="ABS163" s="11"/>
      <c r="ABT163" s="11"/>
      <c r="ABU163" s="11"/>
      <c r="ABV163" s="11"/>
      <c r="ABW163" s="11"/>
      <c r="ABX163" s="11"/>
      <c r="ABY163" s="11"/>
      <c r="ABZ163" s="11"/>
      <c r="ACA163" s="11"/>
      <c r="ACB163" s="11"/>
      <c r="ACC163" s="11"/>
      <c r="ACD163" s="11"/>
      <c r="ACE163" s="11"/>
      <c r="ACF163" s="11"/>
      <c r="ACG163" s="11"/>
      <c r="ACH163" s="11"/>
      <c r="ACI163" s="11"/>
      <c r="ACJ163" s="11"/>
      <c r="ACK163" s="11"/>
      <c r="ACL163" s="11"/>
      <c r="ACM163" s="11"/>
      <c r="ACN163" s="11"/>
      <c r="ACO163" s="11"/>
      <c r="ACP163" s="11"/>
      <c r="ACQ163" s="11"/>
      <c r="ACR163" s="11"/>
      <c r="ACS163" s="11"/>
      <c r="ACT163" s="11"/>
      <c r="ACU163" s="11"/>
      <c r="ACV163" s="11"/>
      <c r="ACW163" s="11"/>
      <c r="ACX163" s="11"/>
      <c r="ACY163" s="11"/>
      <c r="ACZ163" s="11"/>
      <c r="ADA163" s="11"/>
      <c r="ADB163" s="11"/>
      <c r="ADC163" s="11"/>
      <c r="ADD163" s="11"/>
      <c r="ADE163" s="11"/>
      <c r="ADF163" s="11"/>
      <c r="ADG163" s="11"/>
      <c r="ADH163" s="11"/>
      <c r="ADI163" s="11"/>
      <c r="ADJ163" s="11"/>
      <c r="ADK163" s="11"/>
      <c r="ADL163" s="11"/>
      <c r="ADM163" s="11"/>
      <c r="ADN163" s="11"/>
      <c r="ADO163" s="11"/>
      <c r="ADP163" s="11"/>
      <c r="ADQ163" s="11"/>
      <c r="ADR163" s="11"/>
      <c r="ADS163" s="11"/>
      <c r="ADT163" s="11"/>
      <c r="ADU163" s="11"/>
      <c r="ADV163" s="11"/>
      <c r="ADW163" s="11"/>
      <c r="ADX163" s="11"/>
      <c r="ADY163" s="11"/>
      <c r="ADZ163" s="11"/>
      <c r="AEA163" s="11"/>
      <c r="AEB163" s="11"/>
      <c r="AEC163" s="11"/>
      <c r="AED163" s="11"/>
      <c r="AEE163" s="11"/>
      <c r="AEF163" s="11"/>
      <c r="AEG163" s="11"/>
      <c r="AEH163" s="11"/>
      <c r="AEI163" s="11"/>
      <c r="AEJ163" s="11"/>
      <c r="AEK163" s="11"/>
      <c r="AEL163" s="11"/>
      <c r="AEM163" s="11"/>
      <c r="AEN163" s="11"/>
      <c r="AEO163" s="11"/>
      <c r="AEP163" s="11"/>
      <c r="AEQ163" s="11"/>
      <c r="AER163" s="11"/>
      <c r="AES163" s="11"/>
      <c r="AET163" s="11"/>
      <c r="AEU163" s="11"/>
      <c r="AEV163" s="11"/>
      <c r="AEW163" s="11"/>
      <c r="AEX163" s="11"/>
      <c r="AEY163" s="11"/>
      <c r="AEZ163" s="11"/>
      <c r="AFA163" s="11"/>
      <c r="AFB163" s="11"/>
      <c r="AFC163" s="11"/>
      <c r="AFD163" s="11"/>
      <c r="AFE163" s="11"/>
      <c r="AFF163" s="11"/>
      <c r="AFG163" s="11"/>
      <c r="AFH163" s="11"/>
      <c r="AFI163" s="11"/>
      <c r="AFJ163" s="11"/>
      <c r="AFK163" s="11"/>
      <c r="AFL163" s="11"/>
      <c r="AFM163" s="11"/>
      <c r="AFN163" s="11"/>
      <c r="AFO163" s="11"/>
      <c r="AFP163" s="11"/>
      <c r="AFQ163" s="11"/>
      <c r="AFR163" s="11"/>
      <c r="AFS163" s="11"/>
      <c r="AFT163" s="11"/>
      <c r="AFU163" s="11"/>
      <c r="AFV163" s="11"/>
      <c r="AFW163" s="11"/>
      <c r="AFX163" s="11"/>
      <c r="AFY163" s="11"/>
      <c r="AFZ163" s="11"/>
      <c r="AGA163" s="11"/>
      <c r="AGB163" s="11"/>
      <c r="AGC163" s="11"/>
      <c r="AGD163" s="11"/>
      <c r="AGE163" s="11"/>
      <c r="AGF163" s="11"/>
      <c r="AGG163" s="11"/>
      <c r="AGH163" s="11"/>
      <c r="AGI163" s="11"/>
      <c r="AGJ163" s="11"/>
      <c r="AGK163" s="11"/>
      <c r="AGL163" s="11"/>
      <c r="AGM163" s="11"/>
      <c r="AGN163" s="11"/>
      <c r="AGO163" s="11"/>
      <c r="AGP163" s="11"/>
      <c r="AGQ163" s="11"/>
      <c r="AGR163" s="11"/>
      <c r="AGS163" s="11"/>
      <c r="AGT163" s="11"/>
      <c r="AGU163" s="11"/>
      <c r="AGV163" s="11"/>
      <c r="AGW163" s="11"/>
      <c r="AGX163" s="11"/>
      <c r="AGY163" s="11"/>
      <c r="AGZ163" s="11"/>
      <c r="AHA163" s="11"/>
      <c r="AHB163" s="11"/>
      <c r="AHC163" s="11"/>
      <c r="AHD163" s="11"/>
      <c r="AHE163" s="11"/>
      <c r="AHF163" s="11"/>
      <c r="AHG163" s="11"/>
      <c r="AHH163" s="11"/>
      <c r="AHI163" s="11"/>
      <c r="AHJ163" s="11"/>
      <c r="AHK163" s="11"/>
      <c r="AHL163" s="11"/>
      <c r="AHM163" s="11"/>
      <c r="AHN163" s="11"/>
      <c r="AHO163" s="11"/>
      <c r="AHP163" s="11"/>
      <c r="AHQ163" s="11"/>
      <c r="AHR163" s="11"/>
      <c r="AHS163" s="11"/>
      <c r="AHT163" s="11"/>
      <c r="AHU163" s="11"/>
      <c r="AHV163" s="11"/>
      <c r="AHW163" s="11"/>
      <c r="AHX163" s="11"/>
      <c r="AHY163" s="11"/>
      <c r="AHZ163" s="11"/>
      <c r="AIA163" s="11"/>
      <c r="AIB163" s="11"/>
      <c r="AIC163" s="11"/>
      <c r="AID163" s="11"/>
      <c r="AIE163" s="11"/>
      <c r="AIF163" s="11"/>
      <c r="AIG163" s="11"/>
      <c r="AIH163" s="11"/>
      <c r="AII163" s="11"/>
      <c r="AIJ163" s="11"/>
      <c r="AIK163" s="11"/>
      <c r="AIL163" s="11"/>
      <c r="AIM163" s="11"/>
      <c r="AIN163" s="11"/>
      <c r="AIO163" s="11"/>
      <c r="AIP163" s="11"/>
      <c r="AIQ163" s="11"/>
      <c r="AIR163" s="11"/>
      <c r="AIS163" s="11"/>
      <c r="AIT163" s="11"/>
      <c r="AIU163" s="11"/>
      <c r="AIV163" s="11"/>
      <c r="AIW163" s="11"/>
      <c r="AIX163" s="11"/>
      <c r="AIY163" s="11"/>
      <c r="AIZ163" s="11"/>
      <c r="AJA163" s="11"/>
      <c r="AJB163" s="11"/>
      <c r="AJC163" s="11"/>
      <c r="AJD163" s="11"/>
      <c r="AJE163" s="11"/>
      <c r="AJF163" s="11"/>
      <c r="AJG163" s="11"/>
      <c r="AJH163" s="11"/>
      <c r="AJI163" s="11"/>
      <c r="AJJ163" s="11"/>
      <c r="AJK163" s="11"/>
      <c r="AJL163" s="11"/>
      <c r="AJM163" s="11"/>
      <c r="AJN163" s="11"/>
      <c r="AJO163" s="11"/>
      <c r="AJP163" s="11"/>
      <c r="AJQ163" s="11"/>
      <c r="AJR163" s="11"/>
      <c r="AJS163" s="11"/>
      <c r="AJT163" s="11"/>
      <c r="AJU163" s="11"/>
      <c r="AJV163" s="11"/>
      <c r="AJW163" s="11"/>
      <c r="AJX163" s="11"/>
      <c r="AJY163" s="11"/>
      <c r="AJZ163" s="11"/>
      <c r="AKA163" s="11"/>
      <c r="AKB163" s="11"/>
      <c r="AKC163" s="11"/>
      <c r="AKD163" s="11"/>
      <c r="AKE163" s="11"/>
      <c r="AKF163" s="11"/>
      <c r="AKG163" s="11"/>
      <c r="AKH163" s="11"/>
      <c r="AKI163" s="11"/>
      <c r="AKJ163" s="11"/>
      <c r="AKK163" s="11"/>
      <c r="AKL163" s="11"/>
      <c r="AKM163" s="11"/>
      <c r="AKN163" s="11"/>
      <c r="AKO163" s="11"/>
      <c r="AKP163" s="11"/>
      <c r="AKQ163" s="11"/>
      <c r="AKR163" s="11"/>
      <c r="AKS163" s="11"/>
      <c r="AKT163" s="11"/>
      <c r="AKU163" s="11"/>
      <c r="AKV163" s="11"/>
      <c r="AKW163" s="11"/>
      <c r="AKX163" s="11"/>
      <c r="AKY163" s="11"/>
      <c r="AKZ163" s="11"/>
      <c r="ALA163" s="11"/>
      <c r="ALB163" s="11"/>
      <c r="ALC163" s="11"/>
      <c r="ALD163" s="11"/>
      <c r="ALE163" s="11"/>
      <c r="ALF163" s="11"/>
      <c r="ALG163" s="11"/>
      <c r="ALH163" s="11"/>
      <c r="ALI163" s="11"/>
      <c r="ALJ163" s="11"/>
      <c r="ALK163" s="11"/>
      <c r="ALL163" s="11"/>
      <c r="ALM163" s="11"/>
      <c r="ALN163" s="11"/>
      <c r="ALO163" s="11"/>
      <c r="ALP163" s="11"/>
      <c r="ALQ163" s="11"/>
      <c r="ALR163" s="11"/>
      <c r="ALS163" s="11"/>
      <c r="ALT163" s="11"/>
      <c r="ALU163" s="11"/>
      <c r="ALV163" s="11"/>
      <c r="ALW163" s="11"/>
      <c r="ALX163" s="11"/>
      <c r="ALY163" s="11"/>
      <c r="ALZ163" s="11"/>
      <c r="AMA163" s="11"/>
      <c r="AMB163" s="11"/>
      <c r="AMC163" s="11"/>
    </row>
    <row r="164" spans="1:1017" x14ac:dyDescent="0.25">
      <c r="A164" s="36" t="s">
        <v>113</v>
      </c>
      <c r="B164" s="9" t="s">
        <v>19</v>
      </c>
      <c r="C164" s="32">
        <v>1.825</v>
      </c>
      <c r="D164" s="32">
        <v>2.0350000000000001</v>
      </c>
      <c r="E164" s="33" t="s">
        <v>208</v>
      </c>
      <c r="F164" s="32">
        <v>0.79400000000000004</v>
      </c>
      <c r="G164" s="27" t="s">
        <v>10</v>
      </c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11"/>
      <c r="FE164" s="11"/>
      <c r="FF164" s="11"/>
      <c r="FG164" s="11"/>
      <c r="FH164" s="11"/>
      <c r="FI164" s="11"/>
      <c r="FJ164" s="11"/>
      <c r="FK164" s="11"/>
      <c r="FL164" s="11"/>
      <c r="FM164" s="11"/>
      <c r="FN164" s="11"/>
      <c r="FO164" s="11"/>
      <c r="FP164" s="11"/>
      <c r="FQ164" s="11"/>
      <c r="FR164" s="11"/>
      <c r="FS164" s="11"/>
      <c r="FT164" s="11"/>
      <c r="FU164" s="11"/>
      <c r="FV164" s="11"/>
      <c r="FW164" s="11"/>
      <c r="FX164" s="11"/>
      <c r="FY164" s="11"/>
      <c r="FZ164" s="11"/>
      <c r="GA164" s="11"/>
      <c r="GB164" s="11"/>
      <c r="GC164" s="11"/>
      <c r="GD164" s="11"/>
      <c r="GE164" s="11"/>
      <c r="GF164" s="11"/>
      <c r="GG164" s="11"/>
      <c r="GH164" s="11"/>
      <c r="GI164" s="11"/>
      <c r="GJ164" s="11"/>
      <c r="GK164" s="11"/>
      <c r="GL164" s="11"/>
      <c r="GM164" s="11"/>
      <c r="GN164" s="11"/>
      <c r="GO164" s="11"/>
      <c r="GP164" s="11"/>
      <c r="GQ164" s="11"/>
      <c r="GR164" s="11"/>
      <c r="GS164" s="11"/>
      <c r="GT164" s="11"/>
      <c r="GU164" s="11"/>
      <c r="GV164" s="11"/>
      <c r="GW164" s="11"/>
      <c r="GX164" s="11"/>
      <c r="GY164" s="11"/>
      <c r="GZ164" s="11"/>
      <c r="HA164" s="11"/>
      <c r="HB164" s="11"/>
      <c r="HC164" s="11"/>
      <c r="HD164" s="11"/>
      <c r="HE164" s="11"/>
      <c r="HF164" s="11"/>
      <c r="HG164" s="11"/>
      <c r="HH164" s="11"/>
      <c r="HI164" s="11"/>
      <c r="HJ164" s="11"/>
      <c r="HK164" s="11"/>
      <c r="HL164" s="11"/>
      <c r="HM164" s="11"/>
      <c r="HN164" s="11"/>
      <c r="HO164" s="11"/>
      <c r="HP164" s="11"/>
      <c r="HQ164" s="11"/>
      <c r="HR164" s="11"/>
      <c r="HS164" s="11"/>
      <c r="HT164" s="11"/>
      <c r="HU164" s="11"/>
      <c r="HV164" s="11"/>
      <c r="HW164" s="11"/>
      <c r="HX164" s="11"/>
      <c r="HY164" s="11"/>
      <c r="HZ164" s="11"/>
      <c r="IA164" s="11"/>
      <c r="IB164" s="11"/>
      <c r="IC164" s="11"/>
      <c r="ID164" s="11"/>
      <c r="IE164" s="11"/>
      <c r="IF164" s="11"/>
      <c r="IG164" s="11"/>
      <c r="IH164" s="11"/>
      <c r="II164" s="11"/>
      <c r="IJ164" s="11"/>
      <c r="IK164" s="11"/>
      <c r="IL164" s="11"/>
      <c r="IM164" s="11"/>
      <c r="IN164" s="11"/>
      <c r="IO164" s="11"/>
      <c r="IP164" s="11"/>
      <c r="IQ164" s="11"/>
      <c r="IR164" s="11"/>
      <c r="IS164" s="11"/>
      <c r="IT164" s="11"/>
      <c r="IU164" s="11"/>
      <c r="IV164" s="11"/>
      <c r="IW164" s="11"/>
      <c r="IX164" s="11"/>
      <c r="IY164" s="11"/>
      <c r="IZ164" s="11"/>
      <c r="JA164" s="11"/>
      <c r="JB164" s="11"/>
      <c r="JC164" s="11"/>
      <c r="JD164" s="11"/>
      <c r="JE164" s="11"/>
      <c r="JF164" s="11"/>
      <c r="JG164" s="11"/>
      <c r="JH164" s="11"/>
      <c r="JI164" s="11"/>
      <c r="JJ164" s="11"/>
      <c r="JK164" s="11"/>
      <c r="JL164" s="11"/>
      <c r="JM164" s="11"/>
      <c r="JN164" s="11"/>
      <c r="JO164" s="11"/>
      <c r="JP164" s="11"/>
      <c r="JQ164" s="11"/>
      <c r="JR164" s="11"/>
      <c r="JS164" s="11"/>
      <c r="JT164" s="11"/>
      <c r="JU164" s="11"/>
      <c r="JV164" s="11"/>
      <c r="JW164" s="11"/>
      <c r="JX164" s="11"/>
      <c r="JY164" s="11"/>
      <c r="JZ164" s="11"/>
      <c r="KA164" s="11"/>
      <c r="KB164" s="11"/>
      <c r="KC164" s="11"/>
      <c r="KD164" s="11"/>
      <c r="KE164" s="11"/>
      <c r="KF164" s="11"/>
      <c r="KG164" s="11"/>
      <c r="KH164" s="11"/>
      <c r="KI164" s="11"/>
      <c r="KJ164" s="11"/>
      <c r="KK164" s="11"/>
      <c r="KL164" s="11"/>
      <c r="KM164" s="11"/>
      <c r="KN164" s="11"/>
      <c r="KO164" s="11"/>
      <c r="KP164" s="11"/>
      <c r="KQ164" s="11"/>
      <c r="KR164" s="11"/>
      <c r="KS164" s="11"/>
      <c r="KT164" s="11"/>
      <c r="KU164" s="11"/>
      <c r="KV164" s="11"/>
      <c r="KW164" s="11"/>
      <c r="KX164" s="11"/>
      <c r="KY164" s="11"/>
      <c r="KZ164" s="11"/>
      <c r="LA164" s="11"/>
      <c r="LB164" s="11"/>
      <c r="LC164" s="11"/>
      <c r="LD164" s="11"/>
      <c r="LE164" s="11"/>
      <c r="LF164" s="11"/>
      <c r="LG164" s="11"/>
      <c r="LH164" s="11"/>
      <c r="LI164" s="11"/>
      <c r="LJ164" s="11"/>
      <c r="LK164" s="11"/>
      <c r="LL164" s="11"/>
      <c r="LM164" s="11"/>
      <c r="LN164" s="11"/>
      <c r="LO164" s="11"/>
      <c r="LP164" s="11"/>
      <c r="LQ164" s="11"/>
      <c r="LR164" s="11"/>
      <c r="LS164" s="11"/>
      <c r="LT164" s="11"/>
      <c r="LU164" s="11"/>
      <c r="LV164" s="11"/>
      <c r="LW164" s="11"/>
      <c r="LX164" s="11"/>
      <c r="LY164" s="11"/>
      <c r="LZ164" s="11"/>
      <c r="MA164" s="11"/>
      <c r="MB164" s="11"/>
      <c r="MC164" s="11"/>
      <c r="MD164" s="11"/>
      <c r="ME164" s="11"/>
      <c r="MF164" s="11"/>
      <c r="MG164" s="11"/>
      <c r="MH164" s="11"/>
      <c r="MI164" s="11"/>
      <c r="MJ164" s="11"/>
      <c r="MK164" s="11"/>
      <c r="ML164" s="11"/>
      <c r="MM164" s="11"/>
      <c r="MN164" s="11"/>
      <c r="MO164" s="11"/>
      <c r="MP164" s="11"/>
      <c r="MQ164" s="11"/>
      <c r="MR164" s="11"/>
      <c r="MS164" s="11"/>
      <c r="MT164" s="11"/>
      <c r="MU164" s="11"/>
      <c r="MV164" s="11"/>
      <c r="MW164" s="11"/>
      <c r="MX164" s="11"/>
      <c r="MY164" s="11"/>
      <c r="MZ164" s="11"/>
      <c r="NA164" s="11"/>
      <c r="NB164" s="11"/>
      <c r="NC164" s="11"/>
      <c r="ND164" s="11"/>
      <c r="NE164" s="11"/>
      <c r="NF164" s="11"/>
      <c r="NG164" s="11"/>
      <c r="NH164" s="11"/>
      <c r="NI164" s="11"/>
      <c r="NJ164" s="11"/>
      <c r="NK164" s="11"/>
      <c r="NL164" s="11"/>
      <c r="NM164" s="11"/>
      <c r="NN164" s="11"/>
      <c r="NO164" s="11"/>
      <c r="NP164" s="11"/>
      <c r="NQ164" s="11"/>
      <c r="NR164" s="11"/>
      <c r="NS164" s="11"/>
      <c r="NT164" s="11"/>
      <c r="NU164" s="11"/>
      <c r="NV164" s="11"/>
      <c r="NW164" s="11"/>
      <c r="NX164" s="11"/>
      <c r="NY164" s="11"/>
      <c r="NZ164" s="11"/>
      <c r="OA164" s="11"/>
      <c r="OB164" s="11"/>
      <c r="OC164" s="11"/>
      <c r="OD164" s="11"/>
      <c r="OE164" s="11"/>
      <c r="OF164" s="11"/>
      <c r="OG164" s="11"/>
      <c r="OH164" s="11"/>
      <c r="OI164" s="11"/>
      <c r="OJ164" s="11"/>
      <c r="OK164" s="11"/>
      <c r="OL164" s="11"/>
      <c r="OM164" s="11"/>
      <c r="ON164" s="11"/>
      <c r="OO164" s="11"/>
      <c r="OP164" s="11"/>
      <c r="OQ164" s="11"/>
      <c r="OR164" s="11"/>
      <c r="OS164" s="11"/>
      <c r="OT164" s="11"/>
      <c r="OU164" s="11"/>
      <c r="OV164" s="11"/>
      <c r="OW164" s="11"/>
      <c r="OX164" s="11"/>
      <c r="OY164" s="11"/>
      <c r="OZ164" s="11"/>
      <c r="PA164" s="11"/>
      <c r="PB164" s="11"/>
      <c r="PC164" s="11"/>
      <c r="PD164" s="11"/>
      <c r="PE164" s="11"/>
      <c r="PF164" s="11"/>
      <c r="PG164" s="11"/>
      <c r="PH164" s="11"/>
      <c r="PI164" s="11"/>
      <c r="PJ164" s="11"/>
      <c r="PK164" s="11"/>
      <c r="PL164" s="11"/>
      <c r="PM164" s="11"/>
      <c r="PN164" s="11"/>
      <c r="PO164" s="11"/>
      <c r="PP164" s="11"/>
      <c r="PQ164" s="11"/>
      <c r="PR164" s="11"/>
      <c r="PS164" s="11"/>
      <c r="PT164" s="11"/>
      <c r="PU164" s="11"/>
      <c r="PV164" s="11"/>
      <c r="PW164" s="11"/>
      <c r="PX164" s="11"/>
      <c r="PY164" s="11"/>
      <c r="PZ164" s="11"/>
      <c r="QA164" s="11"/>
      <c r="QB164" s="11"/>
      <c r="QC164" s="11"/>
      <c r="QD164" s="11"/>
      <c r="QE164" s="11"/>
      <c r="QF164" s="11"/>
      <c r="QG164" s="11"/>
      <c r="QH164" s="11"/>
      <c r="QI164" s="11"/>
      <c r="QJ164" s="11"/>
      <c r="QK164" s="11"/>
      <c r="QL164" s="11"/>
      <c r="QM164" s="11"/>
      <c r="QN164" s="11"/>
      <c r="QO164" s="11"/>
      <c r="QP164" s="11"/>
      <c r="QQ164" s="11"/>
      <c r="QR164" s="11"/>
      <c r="QS164" s="11"/>
      <c r="QT164" s="11"/>
      <c r="QU164" s="11"/>
      <c r="QV164" s="11"/>
      <c r="QW164" s="11"/>
      <c r="QX164" s="11"/>
      <c r="QY164" s="11"/>
      <c r="QZ164" s="11"/>
      <c r="RA164" s="11"/>
      <c r="RB164" s="11"/>
      <c r="RC164" s="11"/>
      <c r="RD164" s="11"/>
      <c r="RE164" s="11"/>
      <c r="RF164" s="11"/>
      <c r="RG164" s="11"/>
      <c r="RH164" s="11"/>
      <c r="RI164" s="11"/>
      <c r="RJ164" s="11"/>
      <c r="RK164" s="11"/>
      <c r="RL164" s="11"/>
      <c r="RM164" s="11"/>
      <c r="RN164" s="11"/>
      <c r="RO164" s="11"/>
      <c r="RP164" s="11"/>
      <c r="RQ164" s="11"/>
      <c r="RR164" s="11"/>
      <c r="RS164" s="11"/>
      <c r="RT164" s="11"/>
      <c r="RU164" s="11"/>
      <c r="RV164" s="11"/>
      <c r="RW164" s="11"/>
      <c r="RX164" s="11"/>
      <c r="RY164" s="11"/>
      <c r="RZ164" s="11"/>
      <c r="SA164" s="11"/>
      <c r="SB164" s="11"/>
      <c r="SC164" s="11"/>
      <c r="SD164" s="11"/>
      <c r="SE164" s="11"/>
      <c r="SF164" s="11"/>
      <c r="SG164" s="11"/>
      <c r="SH164" s="11"/>
      <c r="SI164" s="11"/>
      <c r="SJ164" s="11"/>
      <c r="SK164" s="11"/>
      <c r="SL164" s="11"/>
      <c r="SM164" s="11"/>
      <c r="SN164" s="11"/>
      <c r="SO164" s="11"/>
      <c r="SP164" s="11"/>
      <c r="SQ164" s="11"/>
      <c r="SR164" s="11"/>
      <c r="SS164" s="11"/>
      <c r="ST164" s="11"/>
      <c r="SU164" s="11"/>
      <c r="SV164" s="11"/>
      <c r="SW164" s="11"/>
      <c r="SX164" s="11"/>
      <c r="SY164" s="11"/>
      <c r="SZ164" s="11"/>
      <c r="TA164" s="11"/>
      <c r="TB164" s="11"/>
      <c r="TC164" s="11"/>
      <c r="TD164" s="11"/>
      <c r="TE164" s="11"/>
      <c r="TF164" s="11"/>
      <c r="TG164" s="11"/>
      <c r="TH164" s="11"/>
      <c r="TI164" s="11"/>
      <c r="TJ164" s="11"/>
      <c r="TK164" s="11"/>
      <c r="TL164" s="11"/>
      <c r="TM164" s="11"/>
      <c r="TN164" s="11"/>
      <c r="TO164" s="11"/>
      <c r="TP164" s="11"/>
      <c r="TQ164" s="11"/>
      <c r="TR164" s="11"/>
      <c r="TS164" s="11"/>
      <c r="TT164" s="11"/>
      <c r="TU164" s="11"/>
      <c r="TV164" s="11"/>
      <c r="TW164" s="11"/>
      <c r="TX164" s="11"/>
      <c r="TY164" s="11"/>
      <c r="TZ164" s="11"/>
      <c r="UA164" s="11"/>
      <c r="UB164" s="11"/>
      <c r="UC164" s="11"/>
      <c r="UD164" s="11"/>
      <c r="UE164" s="11"/>
      <c r="UF164" s="11"/>
      <c r="UG164" s="11"/>
      <c r="UH164" s="11"/>
      <c r="UI164" s="11"/>
      <c r="UJ164" s="11"/>
      <c r="UK164" s="11"/>
      <c r="UL164" s="11"/>
      <c r="UM164" s="11"/>
      <c r="UN164" s="11"/>
      <c r="UO164" s="11"/>
      <c r="UP164" s="11"/>
      <c r="UQ164" s="11"/>
      <c r="UR164" s="11"/>
      <c r="US164" s="11"/>
      <c r="UT164" s="11"/>
      <c r="UU164" s="11"/>
      <c r="UV164" s="11"/>
      <c r="UW164" s="11"/>
      <c r="UX164" s="11"/>
      <c r="UY164" s="11"/>
      <c r="UZ164" s="11"/>
      <c r="VA164" s="11"/>
      <c r="VB164" s="11"/>
      <c r="VC164" s="11"/>
      <c r="VD164" s="11"/>
      <c r="VE164" s="11"/>
      <c r="VF164" s="11"/>
      <c r="VG164" s="11"/>
      <c r="VH164" s="11"/>
      <c r="VI164" s="11"/>
      <c r="VJ164" s="11"/>
      <c r="VK164" s="11"/>
      <c r="VL164" s="11"/>
      <c r="VM164" s="11"/>
      <c r="VN164" s="11"/>
      <c r="VO164" s="11"/>
      <c r="VP164" s="11"/>
      <c r="VQ164" s="11"/>
      <c r="VR164" s="11"/>
      <c r="VS164" s="11"/>
      <c r="VT164" s="11"/>
      <c r="VU164" s="11"/>
      <c r="VV164" s="11"/>
      <c r="VW164" s="11"/>
      <c r="VX164" s="11"/>
      <c r="VY164" s="11"/>
      <c r="VZ164" s="11"/>
      <c r="WA164" s="11"/>
      <c r="WB164" s="11"/>
      <c r="WC164" s="11"/>
      <c r="WD164" s="11"/>
      <c r="WE164" s="11"/>
      <c r="WF164" s="11"/>
      <c r="WG164" s="11"/>
      <c r="WH164" s="11"/>
      <c r="WI164" s="11"/>
      <c r="WJ164" s="11"/>
      <c r="WK164" s="11"/>
      <c r="WL164" s="11"/>
      <c r="WM164" s="11"/>
      <c r="WN164" s="11"/>
      <c r="WO164" s="11"/>
      <c r="WP164" s="11"/>
      <c r="WQ164" s="11"/>
      <c r="WR164" s="11"/>
      <c r="WS164" s="11"/>
      <c r="WT164" s="11"/>
      <c r="WU164" s="11"/>
      <c r="WV164" s="11"/>
      <c r="WW164" s="11"/>
      <c r="WX164" s="11"/>
      <c r="WY164" s="11"/>
      <c r="WZ164" s="11"/>
      <c r="XA164" s="11"/>
      <c r="XB164" s="11"/>
      <c r="XC164" s="11"/>
      <c r="XD164" s="11"/>
      <c r="XE164" s="11"/>
      <c r="XF164" s="11"/>
      <c r="XG164" s="11"/>
      <c r="XH164" s="11"/>
      <c r="XI164" s="11"/>
      <c r="XJ164" s="11"/>
      <c r="XK164" s="11"/>
      <c r="XL164" s="11"/>
      <c r="XM164" s="11"/>
      <c r="XN164" s="11"/>
      <c r="XO164" s="11"/>
      <c r="XP164" s="11"/>
      <c r="XQ164" s="11"/>
      <c r="XR164" s="11"/>
      <c r="XS164" s="11"/>
      <c r="XT164" s="11"/>
      <c r="XU164" s="11"/>
      <c r="XV164" s="11"/>
      <c r="XW164" s="11"/>
      <c r="XX164" s="11"/>
      <c r="XY164" s="11"/>
      <c r="XZ164" s="11"/>
      <c r="YA164" s="11"/>
      <c r="YB164" s="11"/>
      <c r="YC164" s="11"/>
      <c r="YD164" s="11"/>
      <c r="YE164" s="11"/>
      <c r="YF164" s="11"/>
      <c r="YG164" s="11"/>
      <c r="YH164" s="11"/>
      <c r="YI164" s="11"/>
      <c r="YJ164" s="11"/>
      <c r="YK164" s="11"/>
      <c r="YL164" s="11"/>
      <c r="YM164" s="11"/>
      <c r="YN164" s="11"/>
      <c r="YO164" s="11"/>
      <c r="YP164" s="11"/>
      <c r="YQ164" s="11"/>
      <c r="YR164" s="11"/>
      <c r="YS164" s="11"/>
      <c r="YT164" s="11"/>
      <c r="YU164" s="11"/>
      <c r="YV164" s="11"/>
      <c r="YW164" s="11"/>
      <c r="YX164" s="11"/>
      <c r="YY164" s="11"/>
      <c r="YZ164" s="11"/>
      <c r="ZA164" s="11"/>
      <c r="ZB164" s="11"/>
      <c r="ZC164" s="11"/>
      <c r="ZD164" s="11"/>
      <c r="ZE164" s="11"/>
      <c r="ZF164" s="11"/>
      <c r="ZG164" s="11"/>
      <c r="ZH164" s="11"/>
      <c r="ZI164" s="11"/>
      <c r="ZJ164" s="11"/>
      <c r="ZK164" s="11"/>
      <c r="ZL164" s="11"/>
      <c r="ZM164" s="11"/>
      <c r="ZN164" s="11"/>
      <c r="ZO164" s="11"/>
      <c r="ZP164" s="11"/>
      <c r="ZQ164" s="11"/>
      <c r="ZR164" s="11"/>
      <c r="ZS164" s="11"/>
      <c r="ZT164" s="11"/>
      <c r="ZU164" s="11"/>
      <c r="ZV164" s="11"/>
      <c r="ZW164" s="11"/>
      <c r="ZX164" s="11"/>
      <c r="ZY164" s="11"/>
      <c r="ZZ164" s="11"/>
      <c r="AAA164" s="11"/>
      <c r="AAB164" s="11"/>
      <c r="AAC164" s="11"/>
      <c r="AAD164" s="11"/>
      <c r="AAE164" s="11"/>
      <c r="AAF164" s="11"/>
      <c r="AAG164" s="11"/>
      <c r="AAH164" s="11"/>
      <c r="AAI164" s="11"/>
      <c r="AAJ164" s="11"/>
      <c r="AAK164" s="11"/>
      <c r="AAL164" s="11"/>
      <c r="AAM164" s="11"/>
      <c r="AAN164" s="11"/>
      <c r="AAO164" s="11"/>
      <c r="AAP164" s="11"/>
      <c r="AAQ164" s="11"/>
      <c r="AAR164" s="11"/>
      <c r="AAS164" s="11"/>
      <c r="AAT164" s="11"/>
      <c r="AAU164" s="11"/>
      <c r="AAV164" s="11"/>
      <c r="AAW164" s="11"/>
      <c r="AAX164" s="11"/>
      <c r="AAY164" s="11"/>
      <c r="AAZ164" s="11"/>
      <c r="ABA164" s="11"/>
      <c r="ABB164" s="11"/>
      <c r="ABC164" s="11"/>
      <c r="ABD164" s="11"/>
      <c r="ABE164" s="11"/>
      <c r="ABF164" s="11"/>
      <c r="ABG164" s="11"/>
      <c r="ABH164" s="11"/>
      <c r="ABI164" s="11"/>
      <c r="ABJ164" s="11"/>
      <c r="ABK164" s="11"/>
      <c r="ABL164" s="11"/>
      <c r="ABM164" s="11"/>
      <c r="ABN164" s="11"/>
      <c r="ABO164" s="11"/>
      <c r="ABP164" s="11"/>
      <c r="ABQ164" s="11"/>
      <c r="ABR164" s="11"/>
      <c r="ABS164" s="11"/>
      <c r="ABT164" s="11"/>
      <c r="ABU164" s="11"/>
      <c r="ABV164" s="11"/>
      <c r="ABW164" s="11"/>
      <c r="ABX164" s="11"/>
      <c r="ABY164" s="11"/>
      <c r="ABZ164" s="11"/>
      <c r="ACA164" s="11"/>
      <c r="ACB164" s="11"/>
      <c r="ACC164" s="11"/>
      <c r="ACD164" s="11"/>
      <c r="ACE164" s="11"/>
      <c r="ACF164" s="11"/>
      <c r="ACG164" s="11"/>
      <c r="ACH164" s="11"/>
      <c r="ACI164" s="11"/>
      <c r="ACJ164" s="11"/>
      <c r="ACK164" s="11"/>
      <c r="ACL164" s="11"/>
      <c r="ACM164" s="11"/>
      <c r="ACN164" s="11"/>
      <c r="ACO164" s="11"/>
      <c r="ACP164" s="11"/>
      <c r="ACQ164" s="11"/>
      <c r="ACR164" s="11"/>
      <c r="ACS164" s="11"/>
      <c r="ACT164" s="11"/>
      <c r="ACU164" s="11"/>
      <c r="ACV164" s="11"/>
      <c r="ACW164" s="11"/>
      <c r="ACX164" s="11"/>
      <c r="ACY164" s="11"/>
      <c r="ACZ164" s="11"/>
      <c r="ADA164" s="11"/>
      <c r="ADB164" s="11"/>
      <c r="ADC164" s="11"/>
      <c r="ADD164" s="11"/>
      <c r="ADE164" s="11"/>
      <c r="ADF164" s="11"/>
      <c r="ADG164" s="11"/>
      <c r="ADH164" s="11"/>
      <c r="ADI164" s="11"/>
      <c r="ADJ164" s="11"/>
      <c r="ADK164" s="11"/>
      <c r="ADL164" s="11"/>
      <c r="ADM164" s="11"/>
      <c r="ADN164" s="11"/>
      <c r="ADO164" s="11"/>
      <c r="ADP164" s="11"/>
      <c r="ADQ164" s="11"/>
      <c r="ADR164" s="11"/>
      <c r="ADS164" s="11"/>
      <c r="ADT164" s="11"/>
      <c r="ADU164" s="11"/>
      <c r="ADV164" s="11"/>
      <c r="ADW164" s="11"/>
      <c r="ADX164" s="11"/>
      <c r="ADY164" s="11"/>
      <c r="ADZ164" s="11"/>
      <c r="AEA164" s="11"/>
      <c r="AEB164" s="11"/>
      <c r="AEC164" s="11"/>
      <c r="AED164" s="11"/>
      <c r="AEE164" s="11"/>
      <c r="AEF164" s="11"/>
      <c r="AEG164" s="11"/>
      <c r="AEH164" s="11"/>
      <c r="AEI164" s="11"/>
      <c r="AEJ164" s="11"/>
      <c r="AEK164" s="11"/>
      <c r="AEL164" s="11"/>
      <c r="AEM164" s="11"/>
      <c r="AEN164" s="11"/>
      <c r="AEO164" s="11"/>
      <c r="AEP164" s="11"/>
      <c r="AEQ164" s="11"/>
      <c r="AER164" s="11"/>
      <c r="AES164" s="11"/>
      <c r="AET164" s="11"/>
      <c r="AEU164" s="11"/>
      <c r="AEV164" s="11"/>
      <c r="AEW164" s="11"/>
      <c r="AEX164" s="11"/>
      <c r="AEY164" s="11"/>
      <c r="AEZ164" s="11"/>
      <c r="AFA164" s="11"/>
      <c r="AFB164" s="11"/>
      <c r="AFC164" s="11"/>
      <c r="AFD164" s="11"/>
      <c r="AFE164" s="11"/>
      <c r="AFF164" s="11"/>
      <c r="AFG164" s="11"/>
      <c r="AFH164" s="11"/>
      <c r="AFI164" s="11"/>
      <c r="AFJ164" s="11"/>
      <c r="AFK164" s="11"/>
      <c r="AFL164" s="11"/>
      <c r="AFM164" s="11"/>
      <c r="AFN164" s="11"/>
      <c r="AFO164" s="11"/>
      <c r="AFP164" s="11"/>
      <c r="AFQ164" s="11"/>
      <c r="AFR164" s="11"/>
      <c r="AFS164" s="11"/>
      <c r="AFT164" s="11"/>
      <c r="AFU164" s="11"/>
      <c r="AFV164" s="11"/>
      <c r="AFW164" s="11"/>
      <c r="AFX164" s="11"/>
      <c r="AFY164" s="11"/>
      <c r="AFZ164" s="11"/>
      <c r="AGA164" s="11"/>
      <c r="AGB164" s="11"/>
      <c r="AGC164" s="11"/>
      <c r="AGD164" s="11"/>
      <c r="AGE164" s="11"/>
      <c r="AGF164" s="11"/>
      <c r="AGG164" s="11"/>
      <c r="AGH164" s="11"/>
      <c r="AGI164" s="11"/>
      <c r="AGJ164" s="11"/>
      <c r="AGK164" s="11"/>
      <c r="AGL164" s="11"/>
      <c r="AGM164" s="11"/>
      <c r="AGN164" s="11"/>
      <c r="AGO164" s="11"/>
      <c r="AGP164" s="11"/>
      <c r="AGQ164" s="11"/>
      <c r="AGR164" s="11"/>
      <c r="AGS164" s="11"/>
      <c r="AGT164" s="11"/>
      <c r="AGU164" s="11"/>
      <c r="AGV164" s="11"/>
      <c r="AGW164" s="11"/>
      <c r="AGX164" s="11"/>
      <c r="AGY164" s="11"/>
      <c r="AGZ164" s="11"/>
      <c r="AHA164" s="11"/>
      <c r="AHB164" s="11"/>
      <c r="AHC164" s="11"/>
      <c r="AHD164" s="11"/>
      <c r="AHE164" s="11"/>
      <c r="AHF164" s="11"/>
      <c r="AHG164" s="11"/>
      <c r="AHH164" s="11"/>
      <c r="AHI164" s="11"/>
      <c r="AHJ164" s="11"/>
      <c r="AHK164" s="11"/>
      <c r="AHL164" s="11"/>
      <c r="AHM164" s="11"/>
      <c r="AHN164" s="11"/>
      <c r="AHO164" s="11"/>
      <c r="AHP164" s="11"/>
      <c r="AHQ164" s="11"/>
      <c r="AHR164" s="11"/>
      <c r="AHS164" s="11"/>
      <c r="AHT164" s="11"/>
      <c r="AHU164" s="11"/>
      <c r="AHV164" s="11"/>
      <c r="AHW164" s="11"/>
      <c r="AHX164" s="11"/>
      <c r="AHY164" s="11"/>
      <c r="AHZ164" s="11"/>
      <c r="AIA164" s="11"/>
      <c r="AIB164" s="11"/>
      <c r="AIC164" s="11"/>
      <c r="AID164" s="11"/>
      <c r="AIE164" s="11"/>
      <c r="AIF164" s="11"/>
      <c r="AIG164" s="11"/>
      <c r="AIH164" s="11"/>
      <c r="AII164" s="11"/>
      <c r="AIJ164" s="11"/>
      <c r="AIK164" s="11"/>
      <c r="AIL164" s="11"/>
      <c r="AIM164" s="11"/>
      <c r="AIN164" s="11"/>
      <c r="AIO164" s="11"/>
      <c r="AIP164" s="11"/>
      <c r="AIQ164" s="11"/>
      <c r="AIR164" s="11"/>
      <c r="AIS164" s="11"/>
      <c r="AIT164" s="11"/>
      <c r="AIU164" s="11"/>
      <c r="AIV164" s="11"/>
      <c r="AIW164" s="11"/>
      <c r="AIX164" s="11"/>
      <c r="AIY164" s="11"/>
      <c r="AIZ164" s="11"/>
      <c r="AJA164" s="11"/>
      <c r="AJB164" s="11"/>
      <c r="AJC164" s="11"/>
      <c r="AJD164" s="11"/>
      <c r="AJE164" s="11"/>
      <c r="AJF164" s="11"/>
      <c r="AJG164" s="11"/>
      <c r="AJH164" s="11"/>
      <c r="AJI164" s="11"/>
      <c r="AJJ164" s="11"/>
      <c r="AJK164" s="11"/>
      <c r="AJL164" s="11"/>
      <c r="AJM164" s="11"/>
      <c r="AJN164" s="11"/>
      <c r="AJO164" s="11"/>
      <c r="AJP164" s="11"/>
      <c r="AJQ164" s="11"/>
      <c r="AJR164" s="11"/>
      <c r="AJS164" s="11"/>
      <c r="AJT164" s="11"/>
      <c r="AJU164" s="11"/>
      <c r="AJV164" s="11"/>
      <c r="AJW164" s="11"/>
      <c r="AJX164" s="11"/>
      <c r="AJY164" s="11"/>
      <c r="AJZ164" s="11"/>
      <c r="AKA164" s="11"/>
      <c r="AKB164" s="11"/>
      <c r="AKC164" s="11"/>
      <c r="AKD164" s="11"/>
      <c r="AKE164" s="11"/>
      <c r="AKF164" s="11"/>
      <c r="AKG164" s="11"/>
      <c r="AKH164" s="11"/>
      <c r="AKI164" s="11"/>
      <c r="AKJ164" s="11"/>
      <c r="AKK164" s="11"/>
      <c r="AKL164" s="11"/>
      <c r="AKM164" s="11"/>
      <c r="AKN164" s="11"/>
      <c r="AKO164" s="11"/>
      <c r="AKP164" s="11"/>
      <c r="AKQ164" s="11"/>
      <c r="AKR164" s="11"/>
      <c r="AKS164" s="11"/>
      <c r="AKT164" s="11"/>
      <c r="AKU164" s="11"/>
      <c r="AKV164" s="11"/>
      <c r="AKW164" s="11"/>
      <c r="AKX164" s="11"/>
      <c r="AKY164" s="11"/>
      <c r="AKZ164" s="11"/>
      <c r="ALA164" s="11"/>
      <c r="ALB164" s="11"/>
      <c r="ALC164" s="11"/>
      <c r="ALD164" s="11"/>
      <c r="ALE164" s="11"/>
      <c r="ALF164" s="11"/>
      <c r="ALG164" s="11"/>
      <c r="ALH164" s="11"/>
      <c r="ALI164" s="11"/>
      <c r="ALJ164" s="11"/>
      <c r="ALK164" s="11"/>
      <c r="ALL164" s="11"/>
      <c r="ALM164" s="11"/>
      <c r="ALN164" s="11"/>
      <c r="ALO164" s="11"/>
      <c r="ALP164" s="11"/>
      <c r="ALQ164" s="11"/>
      <c r="ALR164" s="11"/>
      <c r="ALS164" s="11"/>
      <c r="ALT164" s="11"/>
      <c r="ALU164" s="11"/>
      <c r="ALV164" s="11"/>
      <c r="ALW164" s="11"/>
      <c r="ALX164" s="11"/>
      <c r="ALY164" s="11"/>
      <c r="ALZ164" s="11"/>
      <c r="AMA164" s="11"/>
      <c r="AMB164" s="11"/>
      <c r="AMC164" s="11"/>
    </row>
    <row r="165" spans="1:1017" x14ac:dyDescent="0.25">
      <c r="A165" s="36" t="s">
        <v>113</v>
      </c>
      <c r="B165" s="9" t="s">
        <v>19</v>
      </c>
      <c r="C165" s="28">
        <v>1.87</v>
      </c>
      <c r="D165" s="28">
        <v>2.0499999999999998</v>
      </c>
      <c r="E165" s="29" t="s">
        <v>233</v>
      </c>
      <c r="F165" s="28">
        <v>0.78</v>
      </c>
      <c r="G165" s="27" t="s">
        <v>10</v>
      </c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  <c r="GB165" s="11"/>
      <c r="GC165" s="11"/>
      <c r="GD165" s="11"/>
      <c r="GE165" s="11"/>
      <c r="GF165" s="11"/>
      <c r="GG165" s="11"/>
      <c r="GH165" s="11"/>
      <c r="GI165" s="11"/>
      <c r="GJ165" s="11"/>
      <c r="GK165" s="11"/>
      <c r="GL165" s="11"/>
      <c r="GM165" s="11"/>
      <c r="GN165" s="11"/>
      <c r="GO165" s="11"/>
      <c r="GP165" s="11"/>
      <c r="GQ165" s="11"/>
      <c r="GR165" s="11"/>
      <c r="GS165" s="11"/>
      <c r="GT165" s="11"/>
      <c r="GU165" s="11"/>
      <c r="GV165" s="11"/>
      <c r="GW165" s="11"/>
      <c r="GX165" s="11"/>
      <c r="GY165" s="11"/>
      <c r="GZ165" s="11"/>
      <c r="HA165" s="11"/>
      <c r="HB165" s="11"/>
      <c r="HC165" s="11"/>
      <c r="HD165" s="11"/>
      <c r="HE165" s="11"/>
      <c r="HF165" s="11"/>
      <c r="HG165" s="11"/>
      <c r="HH165" s="11"/>
      <c r="HI165" s="11"/>
      <c r="HJ165" s="11"/>
      <c r="HK165" s="11"/>
      <c r="HL165" s="11"/>
      <c r="HM165" s="11"/>
      <c r="HN165" s="11"/>
      <c r="HO165" s="11"/>
      <c r="HP165" s="11"/>
      <c r="HQ165" s="11"/>
      <c r="HR165" s="11"/>
      <c r="HS165" s="11"/>
      <c r="HT165" s="11"/>
      <c r="HU165" s="11"/>
      <c r="HV165" s="11"/>
      <c r="HW165" s="11"/>
      <c r="HX165" s="11"/>
      <c r="HY165" s="11"/>
      <c r="HZ165" s="11"/>
      <c r="IA165" s="11"/>
      <c r="IB165" s="11"/>
      <c r="IC165" s="11"/>
      <c r="ID165" s="11"/>
      <c r="IE165" s="11"/>
      <c r="IF165" s="11"/>
      <c r="IG165" s="11"/>
      <c r="IH165" s="11"/>
      <c r="II165" s="11"/>
      <c r="IJ165" s="11"/>
      <c r="IK165" s="11"/>
      <c r="IL165" s="11"/>
      <c r="IM165" s="11"/>
      <c r="IN165" s="11"/>
      <c r="IO165" s="11"/>
      <c r="IP165" s="11"/>
      <c r="IQ165" s="11"/>
      <c r="IR165" s="11"/>
      <c r="IS165" s="11"/>
      <c r="IT165" s="11"/>
      <c r="IU165" s="11"/>
      <c r="IV165" s="11"/>
      <c r="IW165" s="11"/>
      <c r="IX165" s="11"/>
      <c r="IY165" s="11"/>
      <c r="IZ165" s="11"/>
      <c r="JA165" s="11"/>
      <c r="JB165" s="11"/>
      <c r="JC165" s="11"/>
      <c r="JD165" s="11"/>
      <c r="JE165" s="11"/>
      <c r="JF165" s="11"/>
      <c r="JG165" s="11"/>
      <c r="JH165" s="11"/>
      <c r="JI165" s="11"/>
      <c r="JJ165" s="11"/>
      <c r="JK165" s="11"/>
      <c r="JL165" s="11"/>
      <c r="JM165" s="11"/>
      <c r="JN165" s="11"/>
      <c r="JO165" s="11"/>
      <c r="JP165" s="11"/>
      <c r="JQ165" s="11"/>
      <c r="JR165" s="11"/>
      <c r="JS165" s="11"/>
      <c r="JT165" s="11"/>
      <c r="JU165" s="11"/>
      <c r="JV165" s="11"/>
      <c r="JW165" s="11"/>
      <c r="JX165" s="11"/>
      <c r="JY165" s="11"/>
      <c r="JZ165" s="11"/>
      <c r="KA165" s="11"/>
      <c r="KB165" s="11"/>
      <c r="KC165" s="11"/>
      <c r="KD165" s="11"/>
      <c r="KE165" s="11"/>
      <c r="KF165" s="11"/>
      <c r="KG165" s="11"/>
      <c r="KH165" s="11"/>
      <c r="KI165" s="11"/>
      <c r="KJ165" s="11"/>
      <c r="KK165" s="11"/>
      <c r="KL165" s="11"/>
      <c r="KM165" s="11"/>
      <c r="KN165" s="11"/>
      <c r="KO165" s="11"/>
      <c r="KP165" s="11"/>
      <c r="KQ165" s="11"/>
      <c r="KR165" s="11"/>
      <c r="KS165" s="11"/>
      <c r="KT165" s="11"/>
      <c r="KU165" s="11"/>
      <c r="KV165" s="11"/>
      <c r="KW165" s="11"/>
      <c r="KX165" s="11"/>
      <c r="KY165" s="11"/>
      <c r="KZ165" s="11"/>
      <c r="LA165" s="11"/>
      <c r="LB165" s="11"/>
      <c r="LC165" s="11"/>
      <c r="LD165" s="11"/>
      <c r="LE165" s="11"/>
      <c r="LF165" s="11"/>
      <c r="LG165" s="11"/>
      <c r="LH165" s="11"/>
      <c r="LI165" s="11"/>
      <c r="LJ165" s="11"/>
      <c r="LK165" s="11"/>
      <c r="LL165" s="11"/>
      <c r="LM165" s="11"/>
      <c r="LN165" s="11"/>
      <c r="LO165" s="11"/>
      <c r="LP165" s="11"/>
      <c r="LQ165" s="11"/>
      <c r="LR165" s="11"/>
      <c r="LS165" s="11"/>
      <c r="LT165" s="11"/>
      <c r="LU165" s="11"/>
      <c r="LV165" s="11"/>
      <c r="LW165" s="11"/>
      <c r="LX165" s="11"/>
      <c r="LY165" s="11"/>
      <c r="LZ165" s="11"/>
      <c r="MA165" s="11"/>
      <c r="MB165" s="11"/>
      <c r="MC165" s="11"/>
      <c r="MD165" s="11"/>
      <c r="ME165" s="11"/>
      <c r="MF165" s="11"/>
      <c r="MG165" s="11"/>
      <c r="MH165" s="11"/>
      <c r="MI165" s="11"/>
      <c r="MJ165" s="11"/>
      <c r="MK165" s="11"/>
      <c r="ML165" s="11"/>
      <c r="MM165" s="11"/>
      <c r="MN165" s="11"/>
      <c r="MO165" s="11"/>
      <c r="MP165" s="11"/>
      <c r="MQ165" s="11"/>
      <c r="MR165" s="11"/>
      <c r="MS165" s="11"/>
      <c r="MT165" s="11"/>
      <c r="MU165" s="11"/>
      <c r="MV165" s="11"/>
      <c r="MW165" s="11"/>
      <c r="MX165" s="11"/>
      <c r="MY165" s="11"/>
      <c r="MZ165" s="11"/>
      <c r="NA165" s="11"/>
      <c r="NB165" s="11"/>
      <c r="NC165" s="11"/>
      <c r="ND165" s="11"/>
      <c r="NE165" s="11"/>
      <c r="NF165" s="11"/>
      <c r="NG165" s="11"/>
      <c r="NH165" s="11"/>
      <c r="NI165" s="11"/>
      <c r="NJ165" s="11"/>
      <c r="NK165" s="11"/>
      <c r="NL165" s="11"/>
      <c r="NM165" s="11"/>
      <c r="NN165" s="11"/>
      <c r="NO165" s="11"/>
      <c r="NP165" s="11"/>
      <c r="NQ165" s="11"/>
      <c r="NR165" s="11"/>
      <c r="NS165" s="11"/>
      <c r="NT165" s="11"/>
      <c r="NU165" s="11"/>
      <c r="NV165" s="11"/>
      <c r="NW165" s="11"/>
      <c r="NX165" s="11"/>
      <c r="NY165" s="11"/>
      <c r="NZ165" s="11"/>
      <c r="OA165" s="11"/>
      <c r="OB165" s="11"/>
      <c r="OC165" s="11"/>
      <c r="OD165" s="11"/>
      <c r="OE165" s="11"/>
      <c r="OF165" s="11"/>
      <c r="OG165" s="11"/>
      <c r="OH165" s="11"/>
      <c r="OI165" s="11"/>
      <c r="OJ165" s="11"/>
      <c r="OK165" s="11"/>
      <c r="OL165" s="11"/>
      <c r="OM165" s="11"/>
      <c r="ON165" s="11"/>
      <c r="OO165" s="11"/>
      <c r="OP165" s="11"/>
      <c r="OQ165" s="11"/>
      <c r="OR165" s="11"/>
      <c r="OS165" s="11"/>
      <c r="OT165" s="11"/>
      <c r="OU165" s="11"/>
      <c r="OV165" s="11"/>
      <c r="OW165" s="11"/>
      <c r="OX165" s="11"/>
      <c r="OY165" s="11"/>
      <c r="OZ165" s="11"/>
      <c r="PA165" s="11"/>
      <c r="PB165" s="11"/>
      <c r="PC165" s="11"/>
      <c r="PD165" s="11"/>
      <c r="PE165" s="11"/>
      <c r="PF165" s="11"/>
      <c r="PG165" s="11"/>
      <c r="PH165" s="11"/>
      <c r="PI165" s="11"/>
      <c r="PJ165" s="11"/>
      <c r="PK165" s="11"/>
      <c r="PL165" s="11"/>
      <c r="PM165" s="11"/>
      <c r="PN165" s="11"/>
      <c r="PO165" s="11"/>
      <c r="PP165" s="11"/>
      <c r="PQ165" s="11"/>
      <c r="PR165" s="11"/>
      <c r="PS165" s="11"/>
      <c r="PT165" s="11"/>
      <c r="PU165" s="11"/>
      <c r="PV165" s="11"/>
      <c r="PW165" s="11"/>
      <c r="PX165" s="11"/>
      <c r="PY165" s="11"/>
      <c r="PZ165" s="11"/>
      <c r="QA165" s="11"/>
      <c r="QB165" s="11"/>
      <c r="QC165" s="11"/>
      <c r="QD165" s="11"/>
      <c r="QE165" s="11"/>
      <c r="QF165" s="11"/>
      <c r="QG165" s="11"/>
      <c r="QH165" s="11"/>
      <c r="QI165" s="11"/>
      <c r="QJ165" s="11"/>
      <c r="QK165" s="11"/>
      <c r="QL165" s="11"/>
      <c r="QM165" s="11"/>
      <c r="QN165" s="11"/>
      <c r="QO165" s="11"/>
      <c r="QP165" s="11"/>
      <c r="QQ165" s="11"/>
      <c r="QR165" s="11"/>
      <c r="QS165" s="11"/>
      <c r="QT165" s="11"/>
      <c r="QU165" s="11"/>
      <c r="QV165" s="11"/>
      <c r="QW165" s="11"/>
      <c r="QX165" s="11"/>
      <c r="QY165" s="11"/>
      <c r="QZ165" s="11"/>
      <c r="RA165" s="11"/>
      <c r="RB165" s="11"/>
      <c r="RC165" s="11"/>
      <c r="RD165" s="11"/>
      <c r="RE165" s="11"/>
      <c r="RF165" s="11"/>
      <c r="RG165" s="11"/>
      <c r="RH165" s="11"/>
      <c r="RI165" s="11"/>
      <c r="RJ165" s="11"/>
      <c r="RK165" s="11"/>
      <c r="RL165" s="11"/>
      <c r="RM165" s="11"/>
      <c r="RN165" s="11"/>
      <c r="RO165" s="11"/>
      <c r="RP165" s="11"/>
      <c r="RQ165" s="11"/>
      <c r="RR165" s="11"/>
      <c r="RS165" s="11"/>
      <c r="RT165" s="11"/>
      <c r="RU165" s="11"/>
      <c r="RV165" s="11"/>
      <c r="RW165" s="11"/>
      <c r="RX165" s="11"/>
      <c r="RY165" s="11"/>
      <c r="RZ165" s="11"/>
      <c r="SA165" s="11"/>
      <c r="SB165" s="11"/>
      <c r="SC165" s="11"/>
      <c r="SD165" s="11"/>
      <c r="SE165" s="11"/>
      <c r="SF165" s="11"/>
      <c r="SG165" s="11"/>
      <c r="SH165" s="11"/>
      <c r="SI165" s="11"/>
      <c r="SJ165" s="11"/>
      <c r="SK165" s="11"/>
      <c r="SL165" s="11"/>
      <c r="SM165" s="11"/>
      <c r="SN165" s="11"/>
      <c r="SO165" s="11"/>
      <c r="SP165" s="11"/>
      <c r="SQ165" s="11"/>
      <c r="SR165" s="11"/>
      <c r="SS165" s="11"/>
      <c r="ST165" s="11"/>
      <c r="SU165" s="11"/>
      <c r="SV165" s="11"/>
      <c r="SW165" s="11"/>
      <c r="SX165" s="11"/>
      <c r="SY165" s="11"/>
      <c r="SZ165" s="11"/>
      <c r="TA165" s="11"/>
      <c r="TB165" s="11"/>
      <c r="TC165" s="11"/>
      <c r="TD165" s="11"/>
      <c r="TE165" s="11"/>
      <c r="TF165" s="11"/>
      <c r="TG165" s="11"/>
      <c r="TH165" s="11"/>
      <c r="TI165" s="11"/>
      <c r="TJ165" s="11"/>
      <c r="TK165" s="11"/>
      <c r="TL165" s="11"/>
      <c r="TM165" s="11"/>
      <c r="TN165" s="11"/>
      <c r="TO165" s="11"/>
      <c r="TP165" s="11"/>
      <c r="TQ165" s="11"/>
      <c r="TR165" s="11"/>
      <c r="TS165" s="11"/>
      <c r="TT165" s="11"/>
      <c r="TU165" s="11"/>
      <c r="TV165" s="11"/>
      <c r="TW165" s="11"/>
      <c r="TX165" s="11"/>
      <c r="TY165" s="11"/>
      <c r="TZ165" s="11"/>
      <c r="UA165" s="11"/>
      <c r="UB165" s="11"/>
      <c r="UC165" s="11"/>
      <c r="UD165" s="11"/>
      <c r="UE165" s="11"/>
      <c r="UF165" s="11"/>
      <c r="UG165" s="11"/>
      <c r="UH165" s="11"/>
      <c r="UI165" s="11"/>
      <c r="UJ165" s="11"/>
      <c r="UK165" s="11"/>
      <c r="UL165" s="11"/>
      <c r="UM165" s="11"/>
      <c r="UN165" s="11"/>
      <c r="UO165" s="11"/>
      <c r="UP165" s="11"/>
      <c r="UQ165" s="11"/>
      <c r="UR165" s="11"/>
      <c r="US165" s="11"/>
      <c r="UT165" s="11"/>
      <c r="UU165" s="11"/>
      <c r="UV165" s="11"/>
      <c r="UW165" s="11"/>
      <c r="UX165" s="11"/>
      <c r="UY165" s="11"/>
      <c r="UZ165" s="11"/>
      <c r="VA165" s="11"/>
      <c r="VB165" s="11"/>
      <c r="VC165" s="11"/>
      <c r="VD165" s="11"/>
      <c r="VE165" s="11"/>
      <c r="VF165" s="11"/>
      <c r="VG165" s="11"/>
      <c r="VH165" s="11"/>
      <c r="VI165" s="11"/>
      <c r="VJ165" s="11"/>
      <c r="VK165" s="11"/>
      <c r="VL165" s="11"/>
      <c r="VM165" s="11"/>
      <c r="VN165" s="11"/>
      <c r="VO165" s="11"/>
      <c r="VP165" s="11"/>
      <c r="VQ165" s="11"/>
      <c r="VR165" s="11"/>
      <c r="VS165" s="11"/>
      <c r="VT165" s="11"/>
      <c r="VU165" s="11"/>
      <c r="VV165" s="11"/>
      <c r="VW165" s="11"/>
      <c r="VX165" s="11"/>
      <c r="VY165" s="11"/>
      <c r="VZ165" s="11"/>
      <c r="WA165" s="11"/>
      <c r="WB165" s="11"/>
      <c r="WC165" s="11"/>
      <c r="WD165" s="11"/>
      <c r="WE165" s="11"/>
      <c r="WF165" s="11"/>
      <c r="WG165" s="11"/>
      <c r="WH165" s="11"/>
      <c r="WI165" s="11"/>
      <c r="WJ165" s="11"/>
      <c r="WK165" s="11"/>
      <c r="WL165" s="11"/>
      <c r="WM165" s="11"/>
      <c r="WN165" s="11"/>
      <c r="WO165" s="11"/>
      <c r="WP165" s="11"/>
      <c r="WQ165" s="11"/>
      <c r="WR165" s="11"/>
      <c r="WS165" s="11"/>
      <c r="WT165" s="11"/>
      <c r="WU165" s="11"/>
      <c r="WV165" s="11"/>
      <c r="WW165" s="11"/>
      <c r="WX165" s="11"/>
      <c r="WY165" s="11"/>
      <c r="WZ165" s="11"/>
      <c r="XA165" s="11"/>
      <c r="XB165" s="11"/>
      <c r="XC165" s="11"/>
      <c r="XD165" s="11"/>
      <c r="XE165" s="11"/>
      <c r="XF165" s="11"/>
      <c r="XG165" s="11"/>
      <c r="XH165" s="11"/>
      <c r="XI165" s="11"/>
      <c r="XJ165" s="11"/>
      <c r="XK165" s="11"/>
      <c r="XL165" s="11"/>
      <c r="XM165" s="11"/>
      <c r="XN165" s="11"/>
      <c r="XO165" s="11"/>
      <c r="XP165" s="11"/>
      <c r="XQ165" s="11"/>
      <c r="XR165" s="11"/>
      <c r="XS165" s="11"/>
      <c r="XT165" s="11"/>
      <c r="XU165" s="11"/>
      <c r="XV165" s="11"/>
      <c r="XW165" s="11"/>
      <c r="XX165" s="11"/>
      <c r="XY165" s="11"/>
      <c r="XZ165" s="11"/>
      <c r="YA165" s="11"/>
      <c r="YB165" s="11"/>
      <c r="YC165" s="11"/>
      <c r="YD165" s="11"/>
      <c r="YE165" s="11"/>
      <c r="YF165" s="11"/>
      <c r="YG165" s="11"/>
      <c r="YH165" s="11"/>
      <c r="YI165" s="11"/>
      <c r="YJ165" s="11"/>
      <c r="YK165" s="11"/>
      <c r="YL165" s="11"/>
      <c r="YM165" s="11"/>
      <c r="YN165" s="11"/>
      <c r="YO165" s="11"/>
      <c r="YP165" s="11"/>
      <c r="YQ165" s="11"/>
      <c r="YR165" s="11"/>
      <c r="YS165" s="11"/>
      <c r="YT165" s="11"/>
      <c r="YU165" s="11"/>
      <c r="YV165" s="11"/>
      <c r="YW165" s="11"/>
      <c r="YX165" s="11"/>
      <c r="YY165" s="11"/>
      <c r="YZ165" s="11"/>
      <c r="ZA165" s="11"/>
      <c r="ZB165" s="11"/>
      <c r="ZC165" s="11"/>
      <c r="ZD165" s="11"/>
      <c r="ZE165" s="11"/>
      <c r="ZF165" s="11"/>
      <c r="ZG165" s="11"/>
      <c r="ZH165" s="11"/>
      <c r="ZI165" s="11"/>
      <c r="ZJ165" s="11"/>
      <c r="ZK165" s="11"/>
      <c r="ZL165" s="11"/>
      <c r="ZM165" s="11"/>
      <c r="ZN165" s="11"/>
      <c r="ZO165" s="11"/>
      <c r="ZP165" s="11"/>
      <c r="ZQ165" s="11"/>
      <c r="ZR165" s="11"/>
      <c r="ZS165" s="11"/>
      <c r="ZT165" s="11"/>
      <c r="ZU165" s="11"/>
      <c r="ZV165" s="11"/>
      <c r="ZW165" s="11"/>
      <c r="ZX165" s="11"/>
      <c r="ZY165" s="11"/>
      <c r="ZZ165" s="11"/>
      <c r="AAA165" s="11"/>
      <c r="AAB165" s="11"/>
      <c r="AAC165" s="11"/>
      <c r="AAD165" s="11"/>
      <c r="AAE165" s="11"/>
      <c r="AAF165" s="11"/>
      <c r="AAG165" s="11"/>
      <c r="AAH165" s="11"/>
      <c r="AAI165" s="11"/>
      <c r="AAJ165" s="11"/>
      <c r="AAK165" s="11"/>
      <c r="AAL165" s="11"/>
      <c r="AAM165" s="11"/>
      <c r="AAN165" s="11"/>
      <c r="AAO165" s="11"/>
      <c r="AAP165" s="11"/>
      <c r="AAQ165" s="11"/>
      <c r="AAR165" s="11"/>
      <c r="AAS165" s="11"/>
      <c r="AAT165" s="11"/>
      <c r="AAU165" s="11"/>
      <c r="AAV165" s="11"/>
      <c r="AAW165" s="11"/>
      <c r="AAX165" s="11"/>
      <c r="AAY165" s="11"/>
      <c r="AAZ165" s="11"/>
      <c r="ABA165" s="11"/>
      <c r="ABB165" s="11"/>
      <c r="ABC165" s="11"/>
      <c r="ABD165" s="11"/>
      <c r="ABE165" s="11"/>
      <c r="ABF165" s="11"/>
      <c r="ABG165" s="11"/>
      <c r="ABH165" s="11"/>
      <c r="ABI165" s="11"/>
      <c r="ABJ165" s="11"/>
      <c r="ABK165" s="11"/>
      <c r="ABL165" s="11"/>
      <c r="ABM165" s="11"/>
      <c r="ABN165" s="11"/>
      <c r="ABO165" s="11"/>
      <c r="ABP165" s="11"/>
      <c r="ABQ165" s="11"/>
      <c r="ABR165" s="11"/>
      <c r="ABS165" s="11"/>
      <c r="ABT165" s="11"/>
      <c r="ABU165" s="11"/>
      <c r="ABV165" s="11"/>
      <c r="ABW165" s="11"/>
      <c r="ABX165" s="11"/>
      <c r="ABY165" s="11"/>
      <c r="ABZ165" s="11"/>
      <c r="ACA165" s="11"/>
      <c r="ACB165" s="11"/>
      <c r="ACC165" s="11"/>
      <c r="ACD165" s="11"/>
      <c r="ACE165" s="11"/>
      <c r="ACF165" s="11"/>
      <c r="ACG165" s="11"/>
      <c r="ACH165" s="11"/>
      <c r="ACI165" s="11"/>
      <c r="ACJ165" s="11"/>
      <c r="ACK165" s="11"/>
      <c r="ACL165" s="11"/>
      <c r="ACM165" s="11"/>
      <c r="ACN165" s="11"/>
      <c r="ACO165" s="11"/>
      <c r="ACP165" s="11"/>
      <c r="ACQ165" s="11"/>
      <c r="ACR165" s="11"/>
      <c r="ACS165" s="11"/>
      <c r="ACT165" s="11"/>
      <c r="ACU165" s="11"/>
      <c r="ACV165" s="11"/>
      <c r="ACW165" s="11"/>
      <c r="ACX165" s="11"/>
      <c r="ACY165" s="11"/>
      <c r="ACZ165" s="11"/>
      <c r="ADA165" s="11"/>
      <c r="ADB165" s="11"/>
      <c r="ADC165" s="11"/>
      <c r="ADD165" s="11"/>
      <c r="ADE165" s="11"/>
      <c r="ADF165" s="11"/>
      <c r="ADG165" s="11"/>
      <c r="ADH165" s="11"/>
      <c r="ADI165" s="11"/>
      <c r="ADJ165" s="11"/>
      <c r="ADK165" s="11"/>
      <c r="ADL165" s="11"/>
      <c r="ADM165" s="11"/>
      <c r="ADN165" s="11"/>
      <c r="ADO165" s="11"/>
      <c r="ADP165" s="11"/>
      <c r="ADQ165" s="11"/>
      <c r="ADR165" s="11"/>
      <c r="ADS165" s="11"/>
      <c r="ADT165" s="11"/>
      <c r="ADU165" s="11"/>
      <c r="ADV165" s="11"/>
      <c r="ADW165" s="11"/>
      <c r="ADX165" s="11"/>
      <c r="ADY165" s="11"/>
      <c r="ADZ165" s="11"/>
      <c r="AEA165" s="11"/>
      <c r="AEB165" s="11"/>
      <c r="AEC165" s="11"/>
      <c r="AED165" s="11"/>
      <c r="AEE165" s="11"/>
      <c r="AEF165" s="11"/>
      <c r="AEG165" s="11"/>
      <c r="AEH165" s="11"/>
      <c r="AEI165" s="11"/>
      <c r="AEJ165" s="11"/>
      <c r="AEK165" s="11"/>
      <c r="AEL165" s="11"/>
      <c r="AEM165" s="11"/>
      <c r="AEN165" s="11"/>
      <c r="AEO165" s="11"/>
      <c r="AEP165" s="11"/>
      <c r="AEQ165" s="11"/>
      <c r="AER165" s="11"/>
      <c r="AES165" s="11"/>
      <c r="AET165" s="11"/>
      <c r="AEU165" s="11"/>
      <c r="AEV165" s="11"/>
      <c r="AEW165" s="11"/>
      <c r="AEX165" s="11"/>
      <c r="AEY165" s="11"/>
      <c r="AEZ165" s="11"/>
      <c r="AFA165" s="11"/>
      <c r="AFB165" s="11"/>
      <c r="AFC165" s="11"/>
      <c r="AFD165" s="11"/>
      <c r="AFE165" s="11"/>
      <c r="AFF165" s="11"/>
      <c r="AFG165" s="11"/>
      <c r="AFH165" s="11"/>
      <c r="AFI165" s="11"/>
      <c r="AFJ165" s="11"/>
      <c r="AFK165" s="11"/>
      <c r="AFL165" s="11"/>
      <c r="AFM165" s="11"/>
      <c r="AFN165" s="11"/>
      <c r="AFO165" s="11"/>
      <c r="AFP165" s="11"/>
      <c r="AFQ165" s="11"/>
      <c r="AFR165" s="11"/>
      <c r="AFS165" s="11"/>
      <c r="AFT165" s="11"/>
      <c r="AFU165" s="11"/>
      <c r="AFV165" s="11"/>
      <c r="AFW165" s="11"/>
      <c r="AFX165" s="11"/>
      <c r="AFY165" s="11"/>
      <c r="AFZ165" s="11"/>
      <c r="AGA165" s="11"/>
      <c r="AGB165" s="11"/>
      <c r="AGC165" s="11"/>
      <c r="AGD165" s="11"/>
      <c r="AGE165" s="11"/>
      <c r="AGF165" s="11"/>
      <c r="AGG165" s="11"/>
      <c r="AGH165" s="11"/>
      <c r="AGI165" s="11"/>
      <c r="AGJ165" s="11"/>
      <c r="AGK165" s="11"/>
      <c r="AGL165" s="11"/>
      <c r="AGM165" s="11"/>
      <c r="AGN165" s="11"/>
      <c r="AGO165" s="11"/>
      <c r="AGP165" s="11"/>
      <c r="AGQ165" s="11"/>
      <c r="AGR165" s="11"/>
      <c r="AGS165" s="11"/>
      <c r="AGT165" s="11"/>
      <c r="AGU165" s="11"/>
      <c r="AGV165" s="11"/>
      <c r="AGW165" s="11"/>
      <c r="AGX165" s="11"/>
      <c r="AGY165" s="11"/>
      <c r="AGZ165" s="11"/>
      <c r="AHA165" s="11"/>
      <c r="AHB165" s="11"/>
      <c r="AHC165" s="11"/>
      <c r="AHD165" s="11"/>
      <c r="AHE165" s="11"/>
      <c r="AHF165" s="11"/>
      <c r="AHG165" s="11"/>
      <c r="AHH165" s="11"/>
      <c r="AHI165" s="11"/>
      <c r="AHJ165" s="11"/>
      <c r="AHK165" s="11"/>
      <c r="AHL165" s="11"/>
      <c r="AHM165" s="11"/>
      <c r="AHN165" s="11"/>
      <c r="AHO165" s="11"/>
      <c r="AHP165" s="11"/>
      <c r="AHQ165" s="11"/>
      <c r="AHR165" s="11"/>
      <c r="AHS165" s="11"/>
      <c r="AHT165" s="11"/>
      <c r="AHU165" s="11"/>
      <c r="AHV165" s="11"/>
      <c r="AHW165" s="11"/>
      <c r="AHX165" s="11"/>
      <c r="AHY165" s="11"/>
      <c r="AHZ165" s="11"/>
      <c r="AIA165" s="11"/>
      <c r="AIB165" s="11"/>
      <c r="AIC165" s="11"/>
      <c r="AID165" s="11"/>
      <c r="AIE165" s="11"/>
      <c r="AIF165" s="11"/>
      <c r="AIG165" s="11"/>
      <c r="AIH165" s="11"/>
      <c r="AII165" s="11"/>
      <c r="AIJ165" s="11"/>
      <c r="AIK165" s="11"/>
      <c r="AIL165" s="11"/>
      <c r="AIM165" s="11"/>
      <c r="AIN165" s="11"/>
      <c r="AIO165" s="11"/>
      <c r="AIP165" s="11"/>
      <c r="AIQ165" s="11"/>
      <c r="AIR165" s="11"/>
      <c r="AIS165" s="11"/>
      <c r="AIT165" s="11"/>
      <c r="AIU165" s="11"/>
      <c r="AIV165" s="11"/>
      <c r="AIW165" s="11"/>
      <c r="AIX165" s="11"/>
      <c r="AIY165" s="11"/>
      <c r="AIZ165" s="11"/>
      <c r="AJA165" s="11"/>
      <c r="AJB165" s="11"/>
      <c r="AJC165" s="11"/>
      <c r="AJD165" s="11"/>
      <c r="AJE165" s="11"/>
      <c r="AJF165" s="11"/>
      <c r="AJG165" s="11"/>
      <c r="AJH165" s="11"/>
      <c r="AJI165" s="11"/>
      <c r="AJJ165" s="11"/>
      <c r="AJK165" s="11"/>
      <c r="AJL165" s="11"/>
      <c r="AJM165" s="11"/>
      <c r="AJN165" s="11"/>
      <c r="AJO165" s="11"/>
      <c r="AJP165" s="11"/>
      <c r="AJQ165" s="11"/>
      <c r="AJR165" s="11"/>
      <c r="AJS165" s="11"/>
      <c r="AJT165" s="11"/>
      <c r="AJU165" s="11"/>
      <c r="AJV165" s="11"/>
      <c r="AJW165" s="11"/>
      <c r="AJX165" s="11"/>
      <c r="AJY165" s="11"/>
      <c r="AJZ165" s="11"/>
      <c r="AKA165" s="11"/>
      <c r="AKB165" s="11"/>
      <c r="AKC165" s="11"/>
      <c r="AKD165" s="11"/>
      <c r="AKE165" s="11"/>
      <c r="AKF165" s="11"/>
      <c r="AKG165" s="11"/>
      <c r="AKH165" s="11"/>
      <c r="AKI165" s="11"/>
      <c r="AKJ165" s="11"/>
      <c r="AKK165" s="11"/>
      <c r="AKL165" s="11"/>
      <c r="AKM165" s="11"/>
      <c r="AKN165" s="11"/>
      <c r="AKO165" s="11"/>
      <c r="AKP165" s="11"/>
      <c r="AKQ165" s="11"/>
      <c r="AKR165" s="11"/>
      <c r="AKS165" s="11"/>
      <c r="AKT165" s="11"/>
      <c r="AKU165" s="11"/>
      <c r="AKV165" s="11"/>
      <c r="AKW165" s="11"/>
      <c r="AKX165" s="11"/>
      <c r="AKY165" s="11"/>
      <c r="AKZ165" s="11"/>
      <c r="ALA165" s="11"/>
      <c r="ALB165" s="11"/>
      <c r="ALC165" s="11"/>
      <c r="ALD165" s="11"/>
      <c r="ALE165" s="11"/>
      <c r="ALF165" s="11"/>
      <c r="ALG165" s="11"/>
      <c r="ALH165" s="11"/>
      <c r="ALI165" s="11"/>
      <c r="ALJ165" s="11"/>
      <c r="ALK165" s="11"/>
      <c r="ALL165" s="11"/>
      <c r="ALM165" s="11"/>
      <c r="ALN165" s="11"/>
      <c r="ALO165" s="11"/>
      <c r="ALP165" s="11"/>
      <c r="ALQ165" s="11"/>
      <c r="ALR165" s="11"/>
      <c r="ALS165" s="11"/>
      <c r="ALT165" s="11"/>
      <c r="ALU165" s="11"/>
      <c r="ALV165" s="11"/>
      <c r="ALW165" s="11"/>
      <c r="ALX165" s="11"/>
      <c r="ALY165" s="11"/>
      <c r="ALZ165" s="11"/>
      <c r="AMA165" s="11"/>
      <c r="AMB165" s="11"/>
      <c r="AMC165" s="11"/>
    </row>
    <row r="166" spans="1:1017" s="10" customFormat="1" ht="12.75" x14ac:dyDescent="0.2">
      <c r="A166" s="53" t="s">
        <v>114</v>
      </c>
      <c r="B166" s="9" t="s">
        <v>29</v>
      </c>
      <c r="C166" s="8">
        <v>0.496</v>
      </c>
      <c r="D166" s="8">
        <v>0.65600000000000003</v>
      </c>
      <c r="E166" s="8" t="s">
        <v>224</v>
      </c>
      <c r="F166" s="8">
        <f>1.323-0.21-0.062-0.857</f>
        <v>0.19399999999999995</v>
      </c>
      <c r="G166" s="27" t="s">
        <v>10</v>
      </c>
      <c r="H166" s="54"/>
    </row>
    <row r="167" spans="1:1017" ht="14.25" customHeight="1" x14ac:dyDescent="0.25">
      <c r="A167" s="14" t="s">
        <v>115</v>
      </c>
      <c r="B167" s="15" t="s">
        <v>29</v>
      </c>
      <c r="C167" s="16">
        <v>0.26300000000000001</v>
      </c>
      <c r="D167" s="16">
        <v>0.42299999999999999</v>
      </c>
      <c r="E167" s="15" t="s">
        <v>143</v>
      </c>
      <c r="F167" s="16">
        <f>0.715-0.251-0.284-0.099</f>
        <v>8.0999999999999989E-2</v>
      </c>
      <c r="G167" s="55" t="s">
        <v>10</v>
      </c>
    </row>
    <row r="168" spans="1:1017" ht="14.25" customHeight="1" x14ac:dyDescent="0.25">
      <c r="A168" s="14" t="s">
        <v>115</v>
      </c>
      <c r="B168" s="15" t="s">
        <v>119</v>
      </c>
      <c r="C168" s="16">
        <v>3.2160000000000002</v>
      </c>
      <c r="D168" s="16">
        <v>3.7509999999999999</v>
      </c>
      <c r="E168" s="15" t="s">
        <v>202</v>
      </c>
      <c r="F168" s="16">
        <f>1.015-0.046-0.28-0.248</f>
        <v>0.44099999999999984</v>
      </c>
      <c r="G168" s="55" t="s">
        <v>10</v>
      </c>
    </row>
    <row r="169" spans="1:1017" x14ac:dyDescent="0.25">
      <c r="A169" s="14" t="s">
        <v>116</v>
      </c>
      <c r="B169" s="15" t="s">
        <v>119</v>
      </c>
      <c r="C169" s="16">
        <v>1.083</v>
      </c>
      <c r="D169" s="16">
        <v>2.6179999999999999</v>
      </c>
      <c r="E169" s="15" t="s">
        <v>142</v>
      </c>
      <c r="F169" s="16">
        <f>0.703-0.08-0.028-0.11-0.065-0.018-0.06-0.089</f>
        <v>0.253</v>
      </c>
      <c r="G169" s="55" t="s">
        <v>10</v>
      </c>
    </row>
    <row r="170" spans="1:1017" x14ac:dyDescent="0.25">
      <c r="A170" s="53" t="s">
        <v>117</v>
      </c>
      <c r="B170" s="9" t="s">
        <v>8</v>
      </c>
      <c r="C170" s="8">
        <v>7.0000000000000007E-2</v>
      </c>
      <c r="D170" s="8">
        <v>0.115</v>
      </c>
      <c r="E170" s="9" t="s">
        <v>118</v>
      </c>
      <c r="F170" s="8">
        <f>0.403-0.15-0.08-0.05-0.05</f>
        <v>7.2999999999999982E-2</v>
      </c>
      <c r="G170" s="42" t="s">
        <v>10</v>
      </c>
    </row>
    <row r="171" spans="1:1017" x14ac:dyDescent="0.25">
      <c r="A171" s="53" t="s">
        <v>120</v>
      </c>
      <c r="B171" s="9" t="s">
        <v>17</v>
      </c>
      <c r="C171" s="8">
        <v>0.57499999999999996</v>
      </c>
      <c r="D171" s="8">
        <v>0.755</v>
      </c>
      <c r="E171" s="9" t="s">
        <v>121</v>
      </c>
      <c r="F171" s="8">
        <f>0.358-0.067-0.128-0.015</f>
        <v>0.14799999999999996</v>
      </c>
      <c r="G171" s="42" t="s">
        <v>10</v>
      </c>
    </row>
    <row r="172" spans="1:1017" x14ac:dyDescent="0.25">
      <c r="A172" s="53" t="s">
        <v>120</v>
      </c>
      <c r="B172" s="9" t="s">
        <v>17</v>
      </c>
      <c r="C172" s="8">
        <v>1.35</v>
      </c>
      <c r="D172" s="8">
        <v>1.53</v>
      </c>
      <c r="E172" s="9" t="s">
        <v>122</v>
      </c>
      <c r="F172" s="8">
        <v>0.34499999999999997</v>
      </c>
      <c r="G172" s="42" t="s">
        <v>10</v>
      </c>
    </row>
  </sheetData>
  <phoneticPr fontId="3" type="noConversion"/>
  <pageMargins left="0.7" right="0.7" top="0.75" bottom="0.75" header="0.51180555555555496" footer="0.51180555555555496"/>
  <pageSetup paperSize="9" scale="10" firstPageNumber="0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Абаева Елена Юрьевна</cp:lastModifiedBy>
  <cp:revision>182</cp:revision>
  <cp:lastPrinted>2023-09-19T10:49:06Z</cp:lastPrinted>
  <dcterms:created xsi:type="dcterms:W3CDTF">2015-06-05T18:19:00Z</dcterms:created>
  <dcterms:modified xsi:type="dcterms:W3CDTF">2024-11-11T09:17:55Z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518D72CBDF864D3EB1AC85B1C24C8502</vt:lpwstr>
  </property>
  <property fmtid="{D5CDD505-2E9C-101B-9397-08002B2CF9AE}" pid="9" name="KSOProductBuildVer">
    <vt:lpwstr>1049-12.2.0.13177</vt:lpwstr>
  </property>
</Properties>
</file>